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uzivatel\Desktop\obecní vodovod od 2014\2023\"/>
    </mc:Choice>
  </mc:AlternateContent>
  <xr:revisionPtr revIDLastSave="0" documentId="8_{5B3817D6-36DD-4D06-A2BB-CE36DCD8B504}" xr6:coauthVersionLast="47" xr6:coauthVersionMax="47" xr10:uidLastSave="{00000000-0000-0000-0000-000000000000}"/>
  <bookViews>
    <workbookView xWindow="-120" yWindow="-120" windowWidth="25440" windowHeight="15390" xr2:uid="{BFA4AB67-0CE2-4A7E-B8B8-E46DC9342229}"/>
  </bookViews>
  <sheets>
    <sheet name="List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85" i="1" l="1"/>
  <c r="E185" i="1"/>
  <c r="F181" i="1"/>
  <c r="F187" i="1" s="1"/>
  <c r="E181" i="1"/>
  <c r="E187" i="1" s="1"/>
  <c r="F179" i="1"/>
  <c r="E179" i="1"/>
  <c r="F166" i="1"/>
  <c r="E166" i="1"/>
  <c r="F163" i="1"/>
  <c r="E163" i="1"/>
  <c r="F158" i="1"/>
  <c r="E158" i="1"/>
  <c r="F154" i="1"/>
  <c r="E154" i="1"/>
  <c r="F151" i="1"/>
  <c r="F159" i="1" s="1"/>
  <c r="F165" i="1" s="1"/>
  <c r="E151" i="1"/>
  <c r="E159" i="1" s="1"/>
  <c r="E165" i="1" s="1"/>
  <c r="F133" i="1"/>
  <c r="F136" i="1" s="1"/>
  <c r="E133" i="1"/>
  <c r="B125" i="1"/>
  <c r="F119" i="1"/>
  <c r="E119" i="1"/>
  <c r="F117" i="1"/>
  <c r="F188" i="1" s="1"/>
  <c r="E117" i="1"/>
  <c r="E188" i="1" s="1"/>
  <c r="F102" i="1"/>
  <c r="E102" i="1"/>
  <c r="F100" i="1"/>
  <c r="F99" i="1"/>
  <c r="E99" i="1"/>
  <c r="E100" i="1" s="1"/>
  <c r="F93" i="1"/>
  <c r="E93" i="1"/>
  <c r="F59" i="1"/>
  <c r="E59" i="1"/>
  <c r="F58" i="1"/>
  <c r="F54" i="1" s="1"/>
  <c r="E58" i="1"/>
  <c r="E54" i="1"/>
  <c r="F51" i="1"/>
  <c r="E51" i="1"/>
  <c r="F48" i="1"/>
  <c r="E48" i="1"/>
  <c r="F43" i="1"/>
  <c r="E43" i="1"/>
  <c r="E68" i="1" s="1"/>
  <c r="F33" i="1"/>
  <c r="E33" i="1"/>
  <c r="D28" i="1"/>
  <c r="D27" i="1"/>
  <c r="D26" i="1"/>
  <c r="D25" i="1"/>
  <c r="D24" i="1"/>
  <c r="D23" i="1"/>
  <c r="E105" i="1" l="1"/>
  <c r="E96" i="1"/>
  <c r="E92" i="1"/>
  <c r="F68" i="1"/>
  <c r="E136" i="1"/>
  <c r="F105" i="1" l="1"/>
  <c r="F96" i="1"/>
  <c r="F92" i="1"/>
  <c r="E98" i="1"/>
  <c r="E101" i="1"/>
  <c r="F101" i="1" l="1"/>
  <c r="F98" i="1"/>
  <c r="E103" i="1"/>
  <c r="E132" i="1"/>
  <c r="E134" i="1" s="1"/>
  <c r="E135" i="1" s="1"/>
  <c r="F132" i="1" l="1"/>
  <c r="F134" i="1" s="1"/>
  <c r="F135" i="1" s="1"/>
  <c r="F103" i="1"/>
</calcChain>
</file>

<file path=xl/sharedStrings.xml><?xml version="1.0" encoding="utf-8"?>
<sst xmlns="http://schemas.openxmlformats.org/spreadsheetml/2006/main" count="514" uniqueCount="249">
  <si>
    <t>INSTRUKCE K VYPLNĚNÍ:</t>
  </si>
  <si>
    <r>
      <t xml:space="preserve">§ </t>
    </r>
    <r>
      <rPr>
        <sz val="11"/>
        <rFont val="Segoe UI"/>
        <family val="2"/>
        <charset val="238"/>
      </rPr>
      <t xml:space="preserve">Formulář se vyplňuje </t>
    </r>
    <r>
      <rPr>
        <b/>
        <sz val="11"/>
        <rFont val="Segoe UI"/>
        <family val="2"/>
        <charset val="238"/>
      </rPr>
      <t>pro každou kalkulaci zvlášť</t>
    </r>
    <r>
      <rPr>
        <sz val="11"/>
        <rFont val="Segoe UI"/>
        <family val="2"/>
        <charset val="238"/>
      </rPr>
      <t xml:space="preserve"> - tj. vyplňuje se samostatný formulář (soubor .xls) pro cenu vody pitné, samostatný formulář pro cenu vody odpadní atd. V případě, že prodávající v jedné lokalitě zajišťuje např. vodu pitnou i vodu odpadní, je možno vyplnit a zaslat údaje v jednom formuláři (souboru .xls).</t>
    </r>
  </si>
  <si>
    <r>
      <t xml:space="preserve">§ </t>
    </r>
    <r>
      <rPr>
        <sz val="11"/>
        <color indexed="8"/>
        <rFont val="Segoe UI"/>
        <family val="2"/>
        <charset val="238"/>
      </rPr>
      <t xml:space="preserve">Vyplněné tabulky s </t>
    </r>
    <r>
      <rPr>
        <u/>
        <sz val="11"/>
        <color indexed="8"/>
        <rFont val="Segoe UI"/>
        <family val="2"/>
        <charset val="238"/>
      </rPr>
      <t>plánovou kalkulací</t>
    </r>
    <r>
      <rPr>
        <sz val="11"/>
        <color indexed="8"/>
        <rFont val="Segoe UI"/>
        <family val="2"/>
        <charset val="238"/>
      </rPr>
      <t xml:space="preserve"> ceny vody zašlete </t>
    </r>
    <r>
      <rPr>
        <b/>
        <sz val="11"/>
        <color indexed="8"/>
        <rFont val="Segoe UI"/>
        <family val="2"/>
        <charset val="238"/>
      </rPr>
      <t xml:space="preserve">nejpozději jeden kalendářní den před její platností prostřednictvím webové aplikace VODA Monitor </t>
    </r>
    <r>
      <rPr>
        <sz val="11"/>
        <color indexed="8"/>
        <rFont val="Segoe UI"/>
        <family val="2"/>
        <charset val="238"/>
      </rPr>
      <t>(</t>
    </r>
    <r>
      <rPr>
        <u/>
        <sz val="11"/>
        <color indexed="8"/>
        <rFont val="Segoe UI"/>
        <family val="2"/>
        <charset val="238"/>
      </rPr>
      <t>httsp://vodamonitor.spcss.cz</t>
    </r>
    <r>
      <rPr>
        <sz val="11"/>
        <color indexed="8"/>
        <rFont val="Segoe UI"/>
        <family val="2"/>
        <charset val="238"/>
      </rPr>
      <t>).</t>
    </r>
  </si>
  <si>
    <r>
      <t xml:space="preserve">§ </t>
    </r>
    <r>
      <rPr>
        <sz val="11"/>
        <color indexed="8"/>
        <rFont val="Segoe UI"/>
        <family val="2"/>
        <charset val="238"/>
      </rPr>
      <t xml:space="preserve">Tabulky posílejte pouze ve </t>
    </r>
    <r>
      <rPr>
        <b/>
        <sz val="11"/>
        <color indexed="8"/>
        <rFont val="Segoe UI"/>
        <family val="2"/>
        <charset val="238"/>
      </rPr>
      <t xml:space="preserve">formátu MS Excel </t>
    </r>
    <r>
      <rPr>
        <sz val="11"/>
        <color indexed="8"/>
        <rFont val="Segoe UI"/>
        <family val="2"/>
        <charset val="238"/>
      </rPr>
      <t>(přípony .xlsx, .xls), dokument v PDF nebude akceptován.</t>
    </r>
  </si>
  <si>
    <r>
      <t xml:space="preserve">§ </t>
    </r>
    <r>
      <rPr>
        <sz val="11"/>
        <color indexed="8"/>
        <rFont val="Segoe UI"/>
        <family val="2"/>
        <charset val="238"/>
      </rPr>
      <t>Vyplněné formuláře s kalkulacemi již, prosím,</t>
    </r>
    <r>
      <rPr>
        <b/>
        <sz val="11"/>
        <color indexed="8"/>
        <rFont val="Segoe UI"/>
        <family val="2"/>
        <charset val="238"/>
      </rPr>
      <t xml:space="preserve"> neposílejte do datové schránky Ministerstva financí</t>
    </r>
    <r>
      <rPr>
        <sz val="11"/>
        <color indexed="8"/>
        <rFont val="Segoe UI"/>
        <family val="2"/>
        <charset val="238"/>
      </rPr>
      <t xml:space="preserve">. </t>
    </r>
  </si>
  <si>
    <r>
      <t xml:space="preserve">§ </t>
    </r>
    <r>
      <rPr>
        <sz val="11"/>
        <color indexed="8"/>
        <rFont val="Segoe UI"/>
        <family val="2"/>
        <charset val="238"/>
      </rPr>
      <t>Údaje se vyplňují zvlášť za vodu pitnou, vodu předanou, vodu odpadní a vodu převzatou.</t>
    </r>
  </si>
  <si>
    <r>
      <t xml:space="preserve">§ </t>
    </r>
    <r>
      <rPr>
        <sz val="11"/>
        <color indexed="8"/>
        <rFont val="Segoe UI"/>
        <family val="2"/>
        <charset val="238"/>
      </rPr>
      <t>Údaje za vodu předanou se vyplní do sloupce pro vodu pitnou, údaje za vodu převzatou do sloupce pro vodu odpadní.</t>
    </r>
  </si>
  <si>
    <r>
      <t xml:space="preserve">§ </t>
    </r>
    <r>
      <rPr>
        <sz val="11"/>
        <color indexed="8"/>
        <rFont val="Segoe UI"/>
        <family val="2"/>
        <charset val="238"/>
      </rPr>
      <t>Náklady a prostředky obnovy se uvádějí v mil. Kč na 6 desetinných míst.</t>
    </r>
  </si>
  <si>
    <r>
      <t xml:space="preserve">§ </t>
    </r>
    <r>
      <rPr>
        <sz val="11"/>
        <color indexed="8"/>
        <rFont val="Segoe UI"/>
        <family val="2"/>
        <charset val="238"/>
      </rPr>
      <t>Údaje v řádcích</t>
    </r>
    <r>
      <rPr>
        <sz val="11"/>
        <color indexed="8"/>
        <rFont val="Segoe UI"/>
        <family val="2"/>
        <charset val="238"/>
      </rPr>
      <t xml:space="preserve"> VII až VIII se uvádějí v mil. Kč na 6 desetinných míst.</t>
    </r>
  </si>
  <si>
    <t>Legenda:</t>
  </si>
  <si>
    <t>buňka k vyplnění</t>
  </si>
  <si>
    <t>hodnoty se načítají z listu "Identifikace"</t>
  </si>
  <si>
    <t>Příloha č. 1 k výměru MF č. 01/VODA/2022</t>
  </si>
  <si>
    <t>PLÁNOVÁ KALKULACE CENY VODY 
PRO KALENDÁŘNÍ ROK 2023</t>
  </si>
  <si>
    <t>PRO OBLAST (LOKALITU):</t>
  </si>
  <si>
    <t>Tabulka č. 1</t>
  </si>
  <si>
    <t>I.</t>
  </si>
  <si>
    <t>Příjemce vodného a stočného - název</t>
  </si>
  <si>
    <t>více zde</t>
  </si>
  <si>
    <t>Příjemce vodného a stočného - IČO</t>
  </si>
  <si>
    <t>II.</t>
  </si>
  <si>
    <t>Provozovatel - název</t>
  </si>
  <si>
    <t>Provozovatel - IČO</t>
  </si>
  <si>
    <t>III.</t>
  </si>
  <si>
    <t>Vlastník - název</t>
  </si>
  <si>
    <t>Vlastník - IČO</t>
  </si>
  <si>
    <t>IV.</t>
  </si>
  <si>
    <t>Formulář A až G</t>
  </si>
  <si>
    <t>Formulář A</t>
  </si>
  <si>
    <t>V.</t>
  </si>
  <si>
    <t>Index 1 až x</t>
  </si>
  <si>
    <t>Voda pitná</t>
  </si>
  <si>
    <t>Voda odpadní</t>
  </si>
  <si>
    <t>VI.</t>
  </si>
  <si>
    <t>IČPE související s cenou</t>
  </si>
  <si>
    <t>VII.</t>
  </si>
  <si>
    <t>Prostředky obnovy na rok xxxx (t) (mil. Kč) podle PFO</t>
  </si>
  <si>
    <t>VII.1</t>
  </si>
  <si>
    <t>Z toho: Prostředky na obnovu z vodného a stočného na rok xxxx (t)</t>
  </si>
  <si>
    <t>VIII.</t>
  </si>
  <si>
    <t>Hodnota souvisejícího infrastrukturního majetku podle VÚME (mil. Kč) 
k 31. 12. 2021</t>
  </si>
  <si>
    <t>Kalkulační položky pro výpočet ceny pro vodné a stočné</t>
  </si>
  <si>
    <t>Řádek</t>
  </si>
  <si>
    <t>Kalkulační položky</t>
  </si>
  <si>
    <t xml:space="preserve">Měrná
jednotka </t>
  </si>
  <si>
    <t>Kalkulace</t>
  </si>
  <si>
    <t>2a</t>
  </si>
  <si>
    <t>1.</t>
  </si>
  <si>
    <t>Materiál</t>
  </si>
  <si>
    <t>mil. Kč</t>
  </si>
  <si>
    <t>1.1</t>
  </si>
  <si>
    <t>- surová voda podzemní + povrchová</t>
  </si>
  <si>
    <t>1.2</t>
  </si>
  <si>
    <t>- pitná voda převzatá + odpadní voda předaná k čištění</t>
  </si>
  <si>
    <t>1.3</t>
  </si>
  <si>
    <t>- chemikálie</t>
  </si>
  <si>
    <t>1.4</t>
  </si>
  <si>
    <t>- ostatní materiál</t>
  </si>
  <si>
    <t>2.</t>
  </si>
  <si>
    <t>Energie</t>
  </si>
  <si>
    <t>2.1</t>
  </si>
  <si>
    <t>- elektrická energie</t>
  </si>
  <si>
    <t>2.2</t>
  </si>
  <si>
    <t>- ostatní energie</t>
  </si>
  <si>
    <t>3.</t>
  </si>
  <si>
    <t xml:space="preserve"> Osobní náklady</t>
  </si>
  <si>
    <t>3.1</t>
  </si>
  <si>
    <t>- mzdové náklady</t>
  </si>
  <si>
    <t>3.2</t>
  </si>
  <si>
    <t>- osobní náklady další</t>
  </si>
  <si>
    <t>4.</t>
  </si>
  <si>
    <t>Ostatní přímé náklady</t>
  </si>
  <si>
    <t>4.1</t>
  </si>
  <si>
    <t>-  odpisy infrastrukturního majetku</t>
  </si>
  <si>
    <t>4.2</t>
  </si>
  <si>
    <t>- obnovující opravy infrastrukturního majetku</t>
  </si>
  <si>
    <t>4.3</t>
  </si>
  <si>
    <t>- opravy infrastrukturního majetku ostatní</t>
  </si>
  <si>
    <t>4.4</t>
  </si>
  <si>
    <t>- pachtovné/nájemné infrastrukturního majetku</t>
  </si>
  <si>
    <t>5.</t>
  </si>
  <si>
    <t>Jiné provozní náklady</t>
  </si>
  <si>
    <t>5.1</t>
  </si>
  <si>
    <t>- poplatky za vypouštění odpadních vod</t>
  </si>
  <si>
    <t>5.2</t>
  </si>
  <si>
    <t>- ostatní provozní náklady externí</t>
  </si>
  <si>
    <t>5.3</t>
  </si>
  <si>
    <t>- ostatní provozní náklady ve vlastní režii</t>
  </si>
  <si>
    <t>6.</t>
  </si>
  <si>
    <t>Finanční náklady</t>
  </si>
  <si>
    <t>7.</t>
  </si>
  <si>
    <t>Ostatní výnosy</t>
  </si>
  <si>
    <t>8.</t>
  </si>
  <si>
    <t>Výrobní režie</t>
  </si>
  <si>
    <t>9.</t>
  </si>
  <si>
    <t>Správní režie</t>
  </si>
  <si>
    <t>9.1</t>
  </si>
  <si>
    <t>- z ř. 9 osobní náklady režijní správní</t>
  </si>
  <si>
    <t>10.</t>
  </si>
  <si>
    <t>Úplné vlastní náklady (ÚVN)</t>
  </si>
  <si>
    <t xml:space="preserve"> A</t>
  </si>
  <si>
    <t>Počet pracovníků</t>
  </si>
  <si>
    <t>osob</t>
  </si>
  <si>
    <t xml:space="preserve"> B</t>
  </si>
  <si>
    <t>Voda pitná fakturovaná</t>
  </si>
  <si>
    <r>
      <t>mil. m</t>
    </r>
    <r>
      <rPr>
        <vertAlign val="superscript"/>
        <sz val="10"/>
        <color indexed="8"/>
        <rFont val="Segoe UI"/>
        <family val="2"/>
        <charset val="238"/>
      </rPr>
      <t>3</t>
    </r>
  </si>
  <si>
    <t>x</t>
  </si>
  <si>
    <t xml:space="preserve"> C</t>
  </si>
  <si>
    <t xml:space="preserve">- z toho domácnosti  </t>
  </si>
  <si>
    <t xml:space="preserve"> D</t>
  </si>
  <si>
    <t>Voda odpadní odváděná fakturovaná</t>
  </si>
  <si>
    <t xml:space="preserve"> E</t>
  </si>
  <si>
    <t>- z toho domácnosti</t>
  </si>
  <si>
    <t xml:space="preserve"> F</t>
  </si>
  <si>
    <t>Voda srážková fakturovaná</t>
  </si>
  <si>
    <t xml:space="preserve"> G</t>
  </si>
  <si>
    <t>Voda odpadní čištěná</t>
  </si>
  <si>
    <t xml:space="preserve"> H</t>
  </si>
  <si>
    <t>Pitná nebo odpadní voda převzatá</t>
  </si>
  <si>
    <t xml:space="preserve"> I</t>
  </si>
  <si>
    <t>Pitná nebo odpadní voda předaná</t>
  </si>
  <si>
    <t>Poznámka:</t>
  </si>
  <si>
    <r>
      <rPr>
        <sz val="10"/>
        <color indexed="8"/>
        <rFont val="Arial"/>
        <family val="2"/>
        <charset val="238"/>
      </rPr>
      <t>■</t>
    </r>
    <r>
      <rPr>
        <sz val="10"/>
        <color indexed="8"/>
        <rFont val="Segoe UI"/>
        <family val="2"/>
        <charset val="238"/>
      </rPr>
      <t xml:space="preserve"> Náklady a prostředky obnovy se uvádějí v mil. Kč na 6 desetinných míst.</t>
    </r>
  </si>
  <si>
    <r>
      <rPr>
        <sz val="10"/>
        <color indexed="8"/>
        <rFont val="Arial"/>
        <family val="2"/>
        <charset val="238"/>
      </rPr>
      <t>■</t>
    </r>
    <r>
      <rPr>
        <sz val="10"/>
        <color indexed="8"/>
        <rFont val="Segoe UI"/>
        <family val="2"/>
        <charset val="238"/>
      </rPr>
      <t xml:space="preserve"> Řádky VII až VIII se uvádějí v mil. Kč na 6 desetinných míst.</t>
    </r>
  </si>
  <si>
    <r>
      <rPr>
        <sz val="10"/>
        <color indexed="8"/>
        <rFont val="Arial"/>
        <family val="2"/>
        <charset val="238"/>
      </rPr>
      <t>■</t>
    </r>
    <r>
      <rPr>
        <sz val="10"/>
        <color indexed="8"/>
        <rFont val="Segoe UI"/>
        <family val="2"/>
        <charset val="238"/>
      </rPr>
      <t xml:space="preserve"> VÚME = vybrané údaje majetkové evidence.</t>
    </r>
  </si>
  <si>
    <r>
      <rPr>
        <sz val="10"/>
        <color indexed="8"/>
        <rFont val="Arial"/>
        <family val="2"/>
        <charset val="238"/>
      </rPr>
      <t>■</t>
    </r>
    <r>
      <rPr>
        <sz val="10"/>
        <color indexed="8"/>
        <rFont val="Segoe UI"/>
        <family val="2"/>
        <charset val="238"/>
      </rPr>
      <t xml:space="preserve"> IČPE = identifikační číslo provozní evidence.</t>
    </r>
  </si>
  <si>
    <r>
      <rPr>
        <sz val="10"/>
        <color indexed="8"/>
        <rFont val="Arial"/>
        <family val="2"/>
        <charset val="238"/>
      </rPr>
      <t>■</t>
    </r>
    <r>
      <rPr>
        <sz val="10"/>
        <color indexed="8"/>
        <rFont val="Segoe UI"/>
        <family val="2"/>
        <charset val="238"/>
      </rPr>
      <t xml:space="preserve"> PFO  = plán financování obnovy vodovodů a kanalizací.</t>
    </r>
  </si>
  <si>
    <t>Tabulka č. 2</t>
  </si>
  <si>
    <t xml:space="preserve">Kalkulovaná cena pro vodné a pro stočné </t>
  </si>
  <si>
    <t>Text</t>
  </si>
  <si>
    <t>Měrná jednotka</t>
  </si>
  <si>
    <t>3a</t>
  </si>
  <si>
    <t>4a</t>
  </si>
  <si>
    <t>11.</t>
  </si>
  <si>
    <t xml:space="preserve">JEDNOTKOVÉ NÁKLADY </t>
  </si>
  <si>
    <r>
      <t>Kč.m</t>
    </r>
    <r>
      <rPr>
        <vertAlign val="superscript"/>
        <sz val="10"/>
        <color indexed="8"/>
        <rFont val="Segoe UI"/>
        <family val="2"/>
        <charset val="238"/>
      </rPr>
      <t>-3</t>
    </r>
  </si>
  <si>
    <t>12.</t>
  </si>
  <si>
    <t>Vyrovnávací položky</t>
  </si>
  <si>
    <t>12.1</t>
  </si>
  <si>
    <t>Vyrovnávací položka z roku t-2 dle platných pravidel cenové regulace</t>
  </si>
  <si>
    <t>12.2</t>
  </si>
  <si>
    <t>Finanční vypořádání rozdílu kalkulací prováděných podle metodiky OPŽP - finanční nástroje</t>
  </si>
  <si>
    <t>13.</t>
  </si>
  <si>
    <t>ÚVN + vyrovnávací položky</t>
  </si>
  <si>
    <t>14.</t>
  </si>
  <si>
    <t>Kalkulační zisk/ztráta</t>
  </si>
  <si>
    <t>15.</t>
  </si>
  <si>
    <t>- podíl kalkul. zisku/ztráty z ÚVN včetně vyrovnávacích položek 
(orientační ukazatel)</t>
  </si>
  <si>
    <t>%</t>
  </si>
  <si>
    <t>16.</t>
  </si>
  <si>
    <t>- z ř. 14 prostředky na obnovu infrastrukturního majetku</t>
  </si>
  <si>
    <t>17.</t>
  </si>
  <si>
    <t>- zisk k použití/ ztráta</t>
  </si>
  <si>
    <t>18.</t>
  </si>
  <si>
    <t>Celkem ÚVN + vyrovnávací položky + kalkulační zisk/ztráta</t>
  </si>
  <si>
    <t>19.</t>
  </si>
  <si>
    <t>Voda fakturovaná pitná, odpadní + srážková</t>
  </si>
  <si>
    <t>20.</t>
  </si>
  <si>
    <t>UPLATŇOVANÁ CENA pro vodné, stočné</t>
  </si>
  <si>
    <t>21.</t>
  </si>
  <si>
    <t>UPLATŇOVANÁ CENA pro vodné, stočné + DPH</t>
  </si>
  <si>
    <t>22.</t>
  </si>
  <si>
    <t>Plně obnovující cena</t>
  </si>
  <si>
    <r>
      <t>Tabulka č.</t>
    </r>
    <r>
      <rPr>
        <b/>
        <sz val="12"/>
        <rFont val="Segoe UI"/>
        <family val="2"/>
        <charset val="238"/>
      </rPr>
      <t xml:space="preserve"> 3</t>
    </r>
  </si>
  <si>
    <t xml:space="preserve">  </t>
  </si>
  <si>
    <t xml:space="preserve">Kalkulace pachtovného nebo nájemného  </t>
  </si>
  <si>
    <t>Položka</t>
  </si>
  <si>
    <t>Měrná 
jednotka</t>
  </si>
  <si>
    <t>Kalkulace 
pro rok 2023</t>
  </si>
  <si>
    <t>Pachtovné/nájemné infrastrukturního majetku</t>
  </si>
  <si>
    <t>4.4.1</t>
  </si>
  <si>
    <r>
      <t>- odpisy propachtovaného/pronajatého</t>
    </r>
    <r>
      <rPr>
        <sz val="10"/>
        <color indexed="8"/>
        <rFont val="Segoe UI"/>
        <family val="2"/>
        <charset val="238"/>
      </rPr>
      <t xml:space="preserve"> majetku infrastrukturního majetku</t>
    </r>
  </si>
  <si>
    <t>4.4.2</t>
  </si>
  <si>
    <t>- opravy infrastrukturního majetku obnovující, které hradí vlastník propachtovaného/pronajatého infrastrukturního majetku</t>
  </si>
  <si>
    <t>4.4.3</t>
  </si>
  <si>
    <r>
      <t>- opravy infrastrukturního majetku ostatní, které hradí vlastník propachtovaného/pronajatého</t>
    </r>
    <r>
      <rPr>
        <sz val="10"/>
        <color indexed="8"/>
        <rFont val="Segoe UI"/>
        <family val="2"/>
        <charset val="238"/>
      </rPr>
      <t xml:space="preserve"> infrastrukturního majetku</t>
    </r>
  </si>
  <si>
    <t>4.4.4</t>
  </si>
  <si>
    <t>- ostatní nákladové položky zahrnuté v pachtovném/
nájemném nad rámec položek č. 4.4.1, 4.4.2., 4.4.3</t>
  </si>
  <si>
    <t>4.4.5</t>
  </si>
  <si>
    <t>- zisk/ztráta</t>
  </si>
  <si>
    <t>4.4.6</t>
  </si>
  <si>
    <t>- z ř. 4.4.5 prostředky na obnovu pronajatého infrastrukturního majetku z pachtovného/nájemného</t>
  </si>
  <si>
    <t>4.4.7</t>
  </si>
  <si>
    <t>Plně obnovující pachtovné/nájemné
Když (4.4.1 + 4.4.2) &lt; než 4.4.8, pak (ř. 4.4.3 + 4.4.4 + 4.4.8); jinak (4.4.1 + 4.4.2 + 4.4.3 +4.4.4)</t>
  </si>
  <si>
    <t>4.4.8</t>
  </si>
  <si>
    <t xml:space="preserve">Prostředky obnovy propachtovaného/pronajatého majetku na rok xxxx (t) (mil. Kč) podle PFO jeho vlastníka </t>
  </si>
  <si>
    <t>4.4.9</t>
  </si>
  <si>
    <t>Z toho: Prostředky na obnovu z pachtovného/nájemného na rok xxxx (t)</t>
  </si>
  <si>
    <t>Tabulka č. 4</t>
  </si>
  <si>
    <t>Kalkulovaná cena pro vodné a pro stočné 
při dvousložkové formě</t>
  </si>
  <si>
    <t>23.</t>
  </si>
  <si>
    <t>Pevná složka – (ÚVN + vyrovnávací položky + kalkulační zisk/ztráta)</t>
  </si>
  <si>
    <t>23a.</t>
  </si>
  <si>
    <t>- podíl z celkových ÚVN včetně vyrovnávací položky a kalkulačního zisku/ztráta</t>
  </si>
  <si>
    <t>24.</t>
  </si>
  <si>
    <t>Pohyblivá složka – (ÚVN + vyrovnávací položky + kalkulační zisk/ztráta)</t>
  </si>
  <si>
    <t>24a.</t>
  </si>
  <si>
    <t>- z toho: ÚVN + vyrovnávací položky</t>
  </si>
  <si>
    <t>24b.</t>
  </si>
  <si>
    <t>Kalkulační zisk / ztráta</t>
  </si>
  <si>
    <t>25.</t>
  </si>
  <si>
    <t>UPLATŇOVANÁ CENA pohyblivé složky</t>
  </si>
  <si>
    <t>26.</t>
  </si>
  <si>
    <t>UPLATŇOVANÁ CENA pohyblivé složky + DPH</t>
  </si>
  <si>
    <t>27.</t>
  </si>
  <si>
    <t>Technické parametry pevné složky podle § 33 odst. 1 vyhlášky č. 428/2001 Sb. 
(a, b, c) a výše nejnižší a nejvyšší platby za pevnou složku v Kč za rok a přípojku</t>
  </si>
  <si>
    <t>Příloha č. 2 k výměru MF č. 01/VODA/2022</t>
  </si>
  <si>
    <t>Výpočet přiměřeného zisku pro kalendářní rok 2023
(pro plánovou kalkulaci)</t>
  </si>
  <si>
    <t>Uvedené řádky v mil. Kč se uvádí na 6 desetinných míst.</t>
  </si>
  <si>
    <t>pro rok 2023</t>
  </si>
  <si>
    <t>Zisk zajišťující návratnost kapitálu dle bodu (5) písm. a) výměru MF</t>
  </si>
  <si>
    <r>
      <t xml:space="preserve">Reprodukční hodnota infrastrukturního majetku, kterou </t>
    </r>
    <r>
      <rPr>
        <b/>
        <sz val="10"/>
        <rFont val="Segoe UI"/>
        <family val="2"/>
        <charset val="238"/>
      </rPr>
      <t>provozovatel</t>
    </r>
    <r>
      <rPr>
        <sz val="10"/>
        <rFont val="Segoe UI"/>
        <family val="2"/>
        <charset val="238"/>
      </rPr>
      <t xml:space="preserve"> přiřadil ke konkrétní kalkulaci (IM) </t>
    </r>
  </si>
  <si>
    <t>Míra návratnosti (Mp)</t>
  </si>
  <si>
    <r>
      <t>Zisk zajišťující návratnost kapitálu provozovatele (Z</t>
    </r>
    <r>
      <rPr>
        <vertAlign val="subscript"/>
        <sz val="10"/>
        <rFont val="Segoe UI"/>
        <family val="2"/>
        <charset val="238"/>
      </rPr>
      <t>NKP</t>
    </r>
    <r>
      <rPr>
        <sz val="10"/>
        <rFont val="Segoe UI"/>
        <family val="2"/>
        <charset val="238"/>
      </rPr>
      <t>)</t>
    </r>
  </si>
  <si>
    <r>
      <t xml:space="preserve">Reprodukční hodnota infrastrukturního majetku, kterou </t>
    </r>
    <r>
      <rPr>
        <b/>
        <sz val="10"/>
        <rFont val="Segoe UI"/>
        <family val="2"/>
        <charset val="238"/>
      </rPr>
      <t>vlastník</t>
    </r>
    <r>
      <rPr>
        <sz val="10"/>
        <rFont val="Segoe UI"/>
        <family val="2"/>
        <charset val="238"/>
      </rPr>
      <t xml:space="preserve"> přiřadil ke konkrétní kalkulaci (IM)</t>
    </r>
  </si>
  <si>
    <t>Míra návratnosti (Mv)</t>
  </si>
  <si>
    <r>
      <t>Zisk zajišťující návratnost kapitálu vlastníka (Z</t>
    </r>
    <r>
      <rPr>
        <vertAlign val="subscript"/>
        <sz val="10"/>
        <rFont val="Segoe UI"/>
        <family val="2"/>
        <charset val="238"/>
      </rPr>
      <t>NKV</t>
    </r>
    <r>
      <rPr>
        <sz val="10"/>
        <rFont val="Segoe UI"/>
        <family val="2"/>
        <charset val="238"/>
      </rPr>
      <t>)</t>
    </r>
  </si>
  <si>
    <t>Navýšení zisku o částku, která bude využita a skutečně vyčerpána podle plánu financování obnovy a která není v kalkulaci uplatněna jiným způsobem</t>
  </si>
  <si>
    <t xml:space="preserve">Rozdíl mezi prokazatelně vynaloženými prostředky na nákup společnosti a výší vlastního kapitálu společnosti v čase nákupu </t>
  </si>
  <si>
    <t xml:space="preserve">Míra návratnosti </t>
  </si>
  <si>
    <t>Možné navýšení zisku při zohlednění nákupu společnosti</t>
  </si>
  <si>
    <t>Celkový zisk zajišťující návratnost kapitálu</t>
  </si>
  <si>
    <t>Meziroční nárůst zisku dle bodu (5) písm. b) výměru MF</t>
  </si>
  <si>
    <r>
      <t>Hodnota přiměřeného zisku na 1 m</t>
    </r>
    <r>
      <rPr>
        <vertAlign val="superscript"/>
        <sz val="10"/>
        <rFont val="Segoe UI"/>
        <family val="2"/>
        <charset val="238"/>
      </rPr>
      <t>3</t>
    </r>
    <r>
      <rPr>
        <sz val="10"/>
        <rFont val="Segoe UI"/>
        <family val="2"/>
        <charset val="238"/>
      </rPr>
      <t xml:space="preserve"> (PZ</t>
    </r>
    <r>
      <rPr>
        <vertAlign val="subscript"/>
        <sz val="10"/>
        <rFont val="Segoe UI"/>
        <family val="2"/>
        <charset val="238"/>
      </rPr>
      <t>t-1</t>
    </r>
    <r>
      <rPr>
        <sz val="10"/>
        <rFont val="Segoe UI"/>
        <family val="2"/>
        <charset val="238"/>
      </rPr>
      <t>) pro rok 2022
(rok t-1) v první plánové kalkulaci</t>
    </r>
  </si>
  <si>
    <r>
      <t>Kč/m</t>
    </r>
    <r>
      <rPr>
        <vertAlign val="superscript"/>
        <sz val="10"/>
        <color indexed="8"/>
        <rFont val="Segoe UI"/>
        <family val="2"/>
        <charset val="238"/>
      </rPr>
      <t>3</t>
    </r>
  </si>
  <si>
    <t>6.1</t>
  </si>
  <si>
    <r>
      <t>Míra meziročního nárůstu zisku na 1 m</t>
    </r>
    <r>
      <rPr>
        <vertAlign val="superscript"/>
        <sz val="10"/>
        <rFont val="Segoe UI"/>
        <family val="2"/>
        <charset val="238"/>
      </rPr>
      <t>3</t>
    </r>
  </si>
  <si>
    <t>6.2</t>
  </si>
  <si>
    <t>Hodnota zisku s uplatněním limitu meziročního nárůstu přiměřeného zisku podle bodu (5) písm. b) výměru MF</t>
  </si>
  <si>
    <t>Celkový přiměřený zisk dle bodu (5) písm. a) a b) výměru MF a zisk uplatněný v plánové kalkulaci</t>
  </si>
  <si>
    <t>Přiměřený zisk podle bodu (5) písm. a) a písm. b) výměru MF</t>
  </si>
  <si>
    <t>Údaje v tabulce slouží pro určení maximální výše zisku v pachtovném (nájemném) pro řádek 4.4.5 Tabulky č. 3 "Kalkulace pachtovného nebo nájemného.</t>
  </si>
  <si>
    <t>Přiměřený zisk uplatněný v pachtovném (nájemném) dle bodu (5) písm. a) výměru MF</t>
  </si>
  <si>
    <t>Reprodukční hodnota infrastrukturního majetku, který vlastník propachtovává (pronajímá)</t>
  </si>
  <si>
    <t>9.2</t>
  </si>
  <si>
    <t xml:space="preserve">Navýšení zisku o částku, která bude využita a skutečně vyčerpána podle plánu financování obnovy a která není v kalkulaci uplatněna jiným způsobem </t>
  </si>
  <si>
    <t xml:space="preserve">Celkový zisk v pachtovném (nájemném) zajišťující návratnost kapitálu vlastníka </t>
  </si>
  <si>
    <t>Meziroční nárůst zisku v pachtovném (nájemném) dle bodu (5) písm. b) výměru MF</t>
  </si>
  <si>
    <r>
      <t>Hodnota přiměřeného zisku v pachtovném (nájemném) na 1 m</t>
    </r>
    <r>
      <rPr>
        <vertAlign val="superscript"/>
        <sz val="10"/>
        <rFont val="Segoe UI"/>
        <family val="2"/>
        <charset val="238"/>
      </rPr>
      <t>3</t>
    </r>
    <r>
      <rPr>
        <sz val="10"/>
        <rFont val="Segoe UI"/>
        <family val="2"/>
        <charset val="238"/>
      </rPr>
      <t xml:space="preserve"> (PZ</t>
    </r>
    <r>
      <rPr>
        <vertAlign val="subscript"/>
        <sz val="10"/>
        <rFont val="Segoe UI"/>
        <family val="2"/>
        <charset val="238"/>
      </rPr>
      <t>t-1</t>
    </r>
    <r>
      <rPr>
        <sz val="10"/>
        <rFont val="Segoe UI"/>
        <family val="2"/>
        <charset val="238"/>
      </rPr>
      <t>) pro rok 2022 (rok t-1) v první plánové kalkulaci</t>
    </r>
  </si>
  <si>
    <r>
      <t>Kč/m</t>
    </r>
    <r>
      <rPr>
        <vertAlign val="superscript"/>
        <sz val="10"/>
        <rFont val="Segoe UI"/>
        <family val="2"/>
        <charset val="238"/>
      </rPr>
      <t>3</t>
    </r>
  </si>
  <si>
    <t>Hodnota zisku s uplatněním limitu meziročního nárůstu přiměřeného zisku</t>
  </si>
  <si>
    <t>Přiměřený zisk dle bodu (5) písm. a) a b) výměru MF</t>
  </si>
  <si>
    <t>Vypracoval - jméno a příjmení:</t>
  </si>
  <si>
    <t>Stanisalv Pecha</t>
  </si>
  <si>
    <t>Telefon:</t>
  </si>
  <si>
    <t>E-mail:</t>
  </si>
  <si>
    <t>obec@kvitkovice.cz</t>
  </si>
  <si>
    <t>Datum:</t>
  </si>
  <si>
    <t>Kvítkovice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</si>
</sst>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quot; &quot;000"/>
    <numFmt numFmtId="165" formatCode="000&quot; &quot;00&quot; &quot;000"/>
    <numFmt numFmtId="166" formatCode="000&quot; &quot;000&quot; &quot;000"/>
  </numFmts>
  <fonts count="40" x14ac:knownFonts="1">
    <font>
      <sz val="11"/>
      <color theme="1"/>
      <name val="Calibri"/>
      <family val="2"/>
      <charset val="238"/>
      <scheme val="minor"/>
    </font>
    <font>
      <sz val="11"/>
      <color theme="1"/>
      <name val="Calibri"/>
      <family val="2"/>
      <charset val="238"/>
      <scheme val="minor"/>
    </font>
    <font>
      <sz val="10"/>
      <color theme="1"/>
      <name val="Segoe UI"/>
      <family val="2"/>
      <charset val="238"/>
    </font>
    <font>
      <u/>
      <sz val="11"/>
      <color theme="10"/>
      <name val="Calibri"/>
      <family val="2"/>
      <charset val="238"/>
      <scheme val="minor"/>
    </font>
    <font>
      <sz val="11"/>
      <color theme="1"/>
      <name val="Segoe UI"/>
      <family val="2"/>
      <charset val="238"/>
    </font>
    <font>
      <sz val="10"/>
      <color rgb="FFFF0000"/>
      <name val="Segoe UI"/>
      <family val="2"/>
      <charset val="238"/>
    </font>
    <font>
      <sz val="10"/>
      <name val="Segoe UI"/>
      <family val="2"/>
      <charset val="238"/>
    </font>
    <font>
      <u/>
      <sz val="12"/>
      <color theme="1"/>
      <name val="Segoe UI"/>
      <family val="2"/>
      <charset val="238"/>
    </font>
    <font>
      <u/>
      <sz val="11"/>
      <color theme="1"/>
      <name val="Segoe UI"/>
      <family val="2"/>
      <charset val="238"/>
    </font>
    <font>
      <sz val="11"/>
      <name val="Wingdings"/>
      <family val="2"/>
      <charset val="2"/>
    </font>
    <font>
      <sz val="11"/>
      <name val="Segoe UI"/>
      <family val="2"/>
      <charset val="238"/>
    </font>
    <font>
      <b/>
      <sz val="11"/>
      <name val="Segoe UI"/>
      <family val="2"/>
      <charset val="238"/>
    </font>
    <font>
      <sz val="11"/>
      <color theme="1"/>
      <name val="Wingdings"/>
      <family val="2"/>
      <charset val="2"/>
    </font>
    <font>
      <sz val="11"/>
      <color indexed="8"/>
      <name val="Segoe UI"/>
      <family val="2"/>
      <charset val="238"/>
    </font>
    <font>
      <u/>
      <sz val="11"/>
      <color indexed="8"/>
      <name val="Segoe UI"/>
      <family val="2"/>
      <charset val="238"/>
    </font>
    <font>
      <b/>
      <sz val="11"/>
      <color indexed="8"/>
      <name val="Segoe UI"/>
      <family val="2"/>
      <charset val="238"/>
    </font>
    <font>
      <sz val="10"/>
      <name val="Wingdings"/>
      <family val="2"/>
      <charset val="2"/>
    </font>
    <font>
      <b/>
      <sz val="11"/>
      <color theme="1"/>
      <name val="Segoe UI"/>
      <family val="2"/>
      <charset val="238"/>
    </font>
    <font>
      <b/>
      <sz val="16"/>
      <color theme="1"/>
      <name val="Segoe UI"/>
      <family val="2"/>
      <charset val="238"/>
    </font>
    <font>
      <b/>
      <sz val="16"/>
      <name val="Segoe UI"/>
      <family val="2"/>
      <charset val="238"/>
    </font>
    <font>
      <sz val="12"/>
      <name val="Segoe UI"/>
      <family val="2"/>
      <charset val="238"/>
    </font>
    <font>
      <b/>
      <sz val="10"/>
      <name val="Segoe UI"/>
      <family val="2"/>
      <charset val="238"/>
    </font>
    <font>
      <u/>
      <sz val="10"/>
      <color theme="4"/>
      <name val="Segoe UI"/>
      <family val="2"/>
      <charset val="238"/>
    </font>
    <font>
      <sz val="9"/>
      <name val="Segoe UI"/>
      <family val="2"/>
      <charset val="238"/>
    </font>
    <font>
      <b/>
      <sz val="12"/>
      <color theme="1"/>
      <name val="Segoe UI"/>
      <family val="2"/>
      <charset val="238"/>
    </font>
    <font>
      <b/>
      <sz val="14"/>
      <color theme="1"/>
      <name val="Segoe UI"/>
      <family val="2"/>
      <charset val="238"/>
    </font>
    <font>
      <b/>
      <sz val="10"/>
      <color theme="1"/>
      <name val="Segoe UI"/>
      <family val="2"/>
      <charset val="238"/>
    </font>
    <font>
      <sz val="9"/>
      <color theme="1"/>
      <name val="Segoe UI"/>
      <family val="2"/>
      <charset val="238"/>
    </font>
    <font>
      <vertAlign val="superscript"/>
      <sz val="10"/>
      <color indexed="8"/>
      <name val="Segoe UI"/>
      <family val="2"/>
      <charset val="238"/>
    </font>
    <font>
      <sz val="10"/>
      <color indexed="8"/>
      <name val="Arial"/>
      <family val="2"/>
      <charset val="238"/>
    </font>
    <font>
      <sz val="10"/>
      <color indexed="8"/>
      <name val="Segoe UI"/>
      <family val="2"/>
      <charset val="238"/>
    </font>
    <font>
      <sz val="10"/>
      <color theme="1"/>
      <name val="Calibri"/>
      <family val="2"/>
      <charset val="238"/>
    </font>
    <font>
      <i/>
      <sz val="10"/>
      <color theme="4"/>
      <name val="Segoe UI"/>
      <family val="2"/>
      <charset val="238"/>
    </font>
    <font>
      <sz val="8"/>
      <color rgb="FFFF0000"/>
      <name val="Segoe UI"/>
      <family val="2"/>
      <charset val="238"/>
    </font>
    <font>
      <b/>
      <sz val="10"/>
      <color theme="4"/>
      <name val="Segoe UI"/>
      <family val="2"/>
      <charset val="238"/>
    </font>
    <font>
      <b/>
      <sz val="12"/>
      <name val="Segoe UI"/>
      <family val="2"/>
      <charset val="238"/>
    </font>
    <font>
      <sz val="11"/>
      <color rgb="FFFF0000"/>
      <name val="Segoe UI"/>
      <family val="2"/>
      <charset val="238"/>
    </font>
    <font>
      <sz val="10"/>
      <color theme="4"/>
      <name val="Segoe UI"/>
      <family val="2"/>
      <charset val="238"/>
    </font>
    <font>
      <vertAlign val="subscript"/>
      <sz val="10"/>
      <name val="Segoe UI"/>
      <family val="2"/>
      <charset val="238"/>
    </font>
    <font>
      <vertAlign val="superscript"/>
      <sz val="10"/>
      <name val="Segoe UI"/>
      <family val="2"/>
      <charset val="238"/>
    </font>
  </fonts>
  <fills count="5">
    <fill>
      <patternFill patternType="none"/>
    </fill>
    <fill>
      <patternFill patternType="gray125"/>
    </fill>
    <fill>
      <patternFill patternType="solid">
        <fgColor theme="8" tint="0.79995117038483843"/>
        <bgColor indexed="64"/>
      </patternFill>
    </fill>
    <fill>
      <patternFill patternType="solid">
        <fgColor theme="5" tint="0.79995117038483843"/>
        <bgColor indexed="64"/>
      </patternFill>
    </fill>
    <fill>
      <patternFill patternType="solid">
        <fgColor rgb="FFFFFFCC"/>
        <bgColor indexed="64"/>
      </patternFill>
    </fill>
  </fills>
  <borders count="5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top style="medium">
        <color auto="1"/>
      </top>
      <bottom/>
      <diagonal/>
    </border>
    <border>
      <left style="medium">
        <color auto="1"/>
      </left>
      <right style="thin">
        <color auto="1"/>
      </right>
      <top/>
      <bottom/>
      <diagonal/>
    </border>
    <border>
      <left style="thin">
        <color auto="1"/>
      </left>
      <right/>
      <top/>
      <bottom/>
      <diagonal/>
    </border>
    <border>
      <left style="medium">
        <color auto="1"/>
      </left>
      <right style="thin">
        <color auto="1"/>
      </right>
      <top/>
      <bottom style="medium">
        <color auto="1"/>
      </bottom>
      <diagonal/>
    </border>
    <border>
      <left style="thin">
        <color auto="1"/>
      </left>
      <right/>
      <top/>
      <bottom style="medium">
        <color auto="1"/>
      </bottom>
      <diagonal/>
    </border>
    <border>
      <left/>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top style="thin">
        <color auto="1"/>
      </top>
      <bottom style="thin">
        <color auto="1"/>
      </bottom>
      <diagonal/>
    </border>
    <border>
      <left style="thin">
        <color auto="1"/>
      </left>
      <right style="thin">
        <color auto="1"/>
      </right>
      <top/>
      <bottom style="medium">
        <color auto="1"/>
      </bottom>
      <diagonal/>
    </border>
    <border>
      <left style="thin">
        <color auto="1"/>
      </left>
      <right style="medium">
        <color auto="1"/>
      </right>
      <top style="medium">
        <color auto="1"/>
      </top>
      <bottom/>
      <diagonal/>
    </border>
    <border>
      <left/>
      <right/>
      <top style="thin">
        <color auto="1"/>
      </top>
      <bottom style="medium">
        <color auto="1"/>
      </bottom>
      <diagonal/>
    </border>
    <border>
      <left style="thin">
        <color auto="1"/>
      </left>
      <right style="thin">
        <color auto="1"/>
      </right>
      <top/>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medium">
        <color auto="1"/>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thin">
        <color auto="1"/>
      </top>
      <bottom style="thin">
        <color auto="1"/>
      </bottom>
      <diagonal/>
    </border>
    <border>
      <left/>
      <right style="medium">
        <color auto="1"/>
      </right>
      <top style="thin">
        <color auto="1"/>
      </top>
      <bottom style="medium">
        <color auto="1"/>
      </bottom>
      <diagonal/>
    </border>
  </borders>
  <cellStyleXfs count="3">
    <xf numFmtId="0" fontId="0" fillId="0" borderId="0"/>
    <xf numFmtId="0" fontId="3" fillId="0" borderId="0" applyNumberFormat="0" applyFill="0" applyBorder="0" applyAlignment="0" applyProtection="0"/>
    <xf numFmtId="0" fontId="1" fillId="0" borderId="0"/>
  </cellStyleXfs>
  <cellXfs count="321">
    <xf numFmtId="0" fontId="0" fillId="0" borderId="0" xfId="0"/>
    <xf numFmtId="0" fontId="4" fillId="2" borderId="0" xfId="2" applyFont="1" applyFill="1"/>
    <xf numFmtId="0" fontId="4" fillId="2" borderId="0" xfId="2" applyFont="1" applyFill="1" applyAlignment="1">
      <alignment horizontal="left"/>
    </xf>
    <xf numFmtId="0" fontId="2" fillId="2" borderId="0" xfId="2" applyFont="1" applyFill="1" applyAlignment="1">
      <alignment vertical="center"/>
    </xf>
    <xf numFmtId="0" fontId="5" fillId="2" borderId="0" xfId="2" applyFont="1" applyFill="1"/>
    <xf numFmtId="0" fontId="6" fillId="2" borderId="0" xfId="2" applyFont="1" applyFill="1"/>
    <xf numFmtId="0" fontId="7" fillId="3" borderId="1" xfId="2" applyFont="1" applyFill="1" applyBorder="1" applyAlignment="1">
      <alignment horizontal="left"/>
    </xf>
    <xf numFmtId="0" fontId="8" fillId="3" borderId="2" xfId="2" applyFont="1" applyFill="1" applyBorder="1"/>
    <xf numFmtId="0" fontId="8" fillId="3" borderId="3" xfId="2" applyFont="1" applyFill="1" applyBorder="1"/>
    <xf numFmtId="0" fontId="9" fillId="3" borderId="4" xfId="2" applyFont="1" applyFill="1" applyBorder="1" applyAlignment="1">
      <alignment horizontal="justify" vertical="center" wrapText="1"/>
    </xf>
    <xf numFmtId="0" fontId="9" fillId="3" borderId="0" xfId="2" applyFont="1" applyFill="1" applyAlignment="1">
      <alignment horizontal="justify" vertical="center" wrapText="1"/>
    </xf>
    <xf numFmtId="0" fontId="9" fillId="3" borderId="5" xfId="2" applyFont="1" applyFill="1" applyBorder="1" applyAlignment="1">
      <alignment horizontal="justify" vertical="center" wrapText="1"/>
    </xf>
    <xf numFmtId="0" fontId="5" fillId="2" borderId="0" xfId="2" applyFont="1" applyFill="1" applyAlignment="1">
      <alignment vertical="center"/>
    </xf>
    <xf numFmtId="0" fontId="6" fillId="2" borderId="0" xfId="2" applyFont="1" applyFill="1" applyAlignment="1">
      <alignment vertical="top"/>
    </xf>
    <xf numFmtId="0" fontId="12" fillId="3" borderId="4" xfId="2" applyFont="1" applyFill="1" applyBorder="1" applyAlignment="1">
      <alignment horizontal="justify" vertical="center" wrapText="1"/>
    </xf>
    <xf numFmtId="0" fontId="12" fillId="3" borderId="0" xfId="2" applyFont="1" applyFill="1" applyAlignment="1">
      <alignment horizontal="justify" vertical="center" wrapText="1"/>
    </xf>
    <xf numFmtId="0" fontId="12" fillId="3" borderId="5" xfId="2" applyFont="1" applyFill="1" applyBorder="1" applyAlignment="1">
      <alignment horizontal="justify" vertical="center" wrapText="1"/>
    </xf>
    <xf numFmtId="0" fontId="2" fillId="2" borderId="0" xfId="2" applyFont="1" applyFill="1" applyAlignment="1">
      <alignment vertical="center" wrapText="1"/>
    </xf>
    <xf numFmtId="0" fontId="16" fillId="2" borderId="0" xfId="2" applyFont="1" applyFill="1" applyAlignment="1">
      <alignment vertical="center" wrapText="1"/>
    </xf>
    <xf numFmtId="0" fontId="12" fillId="3" borderId="4" xfId="2" applyFont="1" applyFill="1" applyBorder="1" applyAlignment="1">
      <alignment horizontal="justify" vertical="center"/>
    </xf>
    <xf numFmtId="0" fontId="12" fillId="3" borderId="0" xfId="2" applyFont="1" applyFill="1" applyAlignment="1">
      <alignment horizontal="justify" vertical="center"/>
    </xf>
    <xf numFmtId="0" fontId="12" fillId="3" borderId="5" xfId="2" applyFont="1" applyFill="1" applyBorder="1" applyAlignment="1">
      <alignment horizontal="justify" vertical="center"/>
    </xf>
    <xf numFmtId="0" fontId="12" fillId="3" borderId="6" xfId="2" applyFont="1" applyFill="1" applyBorder="1" applyAlignment="1">
      <alignment horizontal="justify" vertical="center"/>
    </xf>
    <xf numFmtId="0" fontId="12" fillId="3" borderId="7" xfId="2" applyFont="1" applyFill="1" applyBorder="1" applyAlignment="1">
      <alignment horizontal="justify" vertical="center"/>
    </xf>
    <xf numFmtId="0" fontId="12" fillId="3" borderId="8" xfId="2" applyFont="1" applyFill="1" applyBorder="1" applyAlignment="1">
      <alignment horizontal="justify" vertical="center"/>
    </xf>
    <xf numFmtId="0" fontId="12" fillId="2" borderId="0" xfId="2" applyFont="1" applyFill="1" applyAlignment="1">
      <alignment horizontal="left" vertical="center" wrapText="1"/>
    </xf>
    <xf numFmtId="0" fontId="17" fillId="2" borderId="0" xfId="2" applyFont="1" applyFill="1" applyAlignment="1">
      <alignment horizontal="left" vertical="center"/>
    </xf>
    <xf numFmtId="0" fontId="3" fillId="2" borderId="0" xfId="1" applyFill="1"/>
    <xf numFmtId="0" fontId="4" fillId="4" borderId="9" xfId="2" applyFont="1" applyFill="1" applyBorder="1" applyAlignment="1">
      <alignment horizontal="left"/>
    </xf>
    <xf numFmtId="0" fontId="4" fillId="0" borderId="9" xfId="2" applyFont="1" applyBorder="1" applyAlignment="1">
      <alignment horizontal="left"/>
    </xf>
    <xf numFmtId="0" fontId="2" fillId="2" borderId="0" xfId="2" applyFont="1" applyFill="1"/>
    <xf numFmtId="0" fontId="2" fillId="2" borderId="0" xfId="2" applyFont="1" applyFill="1" applyAlignment="1">
      <alignment horizontal="right"/>
    </xf>
    <xf numFmtId="0" fontId="4" fillId="2" borderId="2" xfId="2" applyFont="1" applyFill="1" applyBorder="1" applyAlignment="1">
      <alignment horizontal="left"/>
    </xf>
    <xf numFmtId="0" fontId="18" fillId="2" borderId="1" xfId="2" applyFont="1" applyFill="1" applyBorder="1" applyAlignment="1">
      <alignment horizontal="center" vertical="center" wrapText="1"/>
    </xf>
    <xf numFmtId="0" fontId="18" fillId="2" borderId="2" xfId="2" applyFont="1" applyFill="1" applyBorder="1" applyAlignment="1">
      <alignment horizontal="center" vertical="center" wrapText="1"/>
    </xf>
    <xf numFmtId="0" fontId="18" fillId="2" borderId="3" xfId="2" applyFont="1" applyFill="1" applyBorder="1" applyAlignment="1">
      <alignment horizontal="center" vertical="center" wrapText="1"/>
    </xf>
    <xf numFmtId="0" fontId="19" fillId="2" borderId="4" xfId="2" applyFont="1" applyFill="1" applyBorder="1" applyAlignment="1">
      <alignment horizontal="center" vertical="center" wrapText="1"/>
    </xf>
    <xf numFmtId="0" fontId="20" fillId="2" borderId="0" xfId="2" applyFont="1" applyFill="1" applyAlignment="1">
      <alignment horizontal="right" vertical="center" wrapText="1"/>
    </xf>
    <xf numFmtId="0" fontId="6" fillId="4" borderId="10" xfId="2" applyFont="1" applyFill="1" applyBorder="1" applyAlignment="1" applyProtection="1">
      <alignment horizontal="left" vertical="center"/>
      <protection locked="0"/>
    </xf>
    <xf numFmtId="0" fontId="6" fillId="4" borderId="11" xfId="2" applyFont="1" applyFill="1" applyBorder="1" applyAlignment="1" applyProtection="1">
      <alignment horizontal="left" vertical="center"/>
      <protection locked="0"/>
    </xf>
    <xf numFmtId="0" fontId="19" fillId="2" borderId="5" xfId="2" applyFont="1" applyFill="1" applyBorder="1" applyAlignment="1">
      <alignment horizontal="center" vertical="center" wrapText="1"/>
    </xf>
    <xf numFmtId="0" fontId="19" fillId="2" borderId="6" xfId="2" applyFont="1" applyFill="1" applyBorder="1" applyAlignment="1">
      <alignment horizontal="center" vertical="center" wrapText="1"/>
    </xf>
    <xf numFmtId="0" fontId="20" fillId="2" borderId="7" xfId="2" applyFont="1" applyFill="1" applyBorder="1" applyAlignment="1">
      <alignment horizontal="right" vertical="center" wrapText="1"/>
    </xf>
    <xf numFmtId="0" fontId="20" fillId="2" borderId="7" xfId="2" applyFont="1" applyFill="1" applyBorder="1" applyAlignment="1">
      <alignment horizontal="center" vertical="center"/>
    </xf>
    <xf numFmtId="0" fontId="19" fillId="2" borderId="7" xfId="2" applyFont="1" applyFill="1" applyBorder="1" applyAlignment="1">
      <alignment horizontal="center" vertical="center" wrapText="1"/>
    </xf>
    <xf numFmtId="0" fontId="19" fillId="2" borderId="8" xfId="2" applyFont="1" applyFill="1" applyBorder="1" applyAlignment="1">
      <alignment horizontal="center" vertical="center" wrapText="1"/>
    </xf>
    <xf numFmtId="0" fontId="11" fillId="2" borderId="0" xfId="2" applyFont="1" applyFill="1" applyAlignment="1">
      <alignment horizontal="center" vertical="center" wrapText="1"/>
    </xf>
    <xf numFmtId="0" fontId="21" fillId="2" borderId="0" xfId="2" applyFont="1" applyFill="1" applyAlignment="1">
      <alignment vertical="center"/>
    </xf>
    <xf numFmtId="0" fontId="6" fillId="2" borderId="0" xfId="2" applyFont="1" applyFill="1" applyAlignment="1">
      <alignment horizontal="left" vertical="top" wrapText="1"/>
    </xf>
    <xf numFmtId="0" fontId="6" fillId="2" borderId="0" xfId="2" applyFont="1" applyFill="1" applyAlignment="1">
      <alignment vertical="center" wrapText="1"/>
    </xf>
    <xf numFmtId="164" fontId="6" fillId="0" borderId="12" xfId="2" applyNumberFormat="1" applyFont="1" applyBorder="1" applyAlignment="1">
      <alignment horizontal="left" vertical="center"/>
    </xf>
    <xf numFmtId="164" fontId="6" fillId="0" borderId="13" xfId="2" applyNumberFormat="1" applyFont="1" applyBorder="1" applyAlignment="1">
      <alignment horizontal="left" vertical="center"/>
    </xf>
    <xf numFmtId="164" fontId="6" fillId="0" borderId="14" xfId="2" applyNumberFormat="1" applyFont="1" applyBorder="1" applyAlignment="1">
      <alignment horizontal="left" vertical="center"/>
    </xf>
    <xf numFmtId="0" fontId="22" fillId="2" borderId="0" xfId="1" applyFont="1" applyFill="1" applyBorder="1" applyAlignment="1" applyProtection="1">
      <alignment horizontal="center" vertical="center"/>
    </xf>
    <xf numFmtId="165" fontId="6" fillId="0" borderId="15" xfId="2" applyNumberFormat="1" applyFont="1" applyBorder="1" applyAlignment="1">
      <alignment horizontal="left" vertical="center"/>
    </xf>
    <xf numFmtId="165" fontId="6" fillId="0" borderId="16" xfId="2" applyNumberFormat="1" applyFont="1" applyBorder="1" applyAlignment="1">
      <alignment horizontal="left" vertical="center"/>
    </xf>
    <xf numFmtId="165" fontId="6" fillId="0" borderId="17" xfId="2" applyNumberFormat="1" applyFont="1" applyBorder="1" applyAlignment="1">
      <alignment horizontal="left" vertical="center"/>
    </xf>
    <xf numFmtId="164" fontId="2" fillId="0" borderId="15" xfId="2" applyNumberFormat="1" applyFont="1" applyBorder="1" applyAlignment="1">
      <alignment horizontal="left" vertical="center"/>
    </xf>
    <xf numFmtId="164" fontId="2" fillId="0" borderId="16" xfId="2" applyNumberFormat="1" applyFont="1" applyBorder="1" applyAlignment="1">
      <alignment horizontal="left" vertical="center"/>
    </xf>
    <xf numFmtId="164" fontId="2" fillId="0" borderId="17" xfId="2" applyNumberFormat="1" applyFont="1" applyBorder="1" applyAlignment="1">
      <alignment horizontal="left" vertical="center"/>
    </xf>
    <xf numFmtId="165" fontId="2" fillId="0" borderId="15" xfId="2" applyNumberFormat="1" applyFont="1" applyBorder="1" applyAlignment="1">
      <alignment horizontal="left" vertical="center"/>
    </xf>
    <xf numFmtId="165" fontId="2" fillId="0" borderId="16" xfId="2" applyNumberFormat="1" applyFont="1" applyBorder="1" applyAlignment="1">
      <alignment horizontal="left" vertical="center"/>
    </xf>
    <xf numFmtId="165" fontId="2" fillId="0" borderId="17" xfId="2" applyNumberFormat="1" applyFont="1" applyBorder="1" applyAlignment="1">
      <alignment horizontal="left" vertical="center"/>
    </xf>
    <xf numFmtId="0" fontId="6" fillId="2" borderId="0" xfId="2" applyFont="1" applyFill="1" applyAlignment="1">
      <alignment horizontal="left" vertical="center" wrapText="1"/>
    </xf>
    <xf numFmtId="0" fontId="6" fillId="4" borderId="15" xfId="2" applyFont="1" applyFill="1" applyBorder="1" applyAlignment="1" applyProtection="1">
      <alignment horizontal="left" vertical="center" wrapText="1"/>
      <protection locked="0"/>
    </xf>
    <xf numFmtId="0" fontId="6" fillId="4" borderId="16" xfId="2" applyFont="1" applyFill="1" applyBorder="1" applyAlignment="1" applyProtection="1">
      <alignment horizontal="left" vertical="center" wrapText="1"/>
      <protection locked="0"/>
    </xf>
    <xf numFmtId="0" fontId="6" fillId="4" borderId="17" xfId="2" applyFont="1" applyFill="1" applyBorder="1" applyAlignment="1" applyProtection="1">
      <alignment horizontal="left" vertical="center" wrapText="1"/>
      <protection locked="0"/>
    </xf>
    <xf numFmtId="0" fontId="6" fillId="4" borderId="18" xfId="2" applyFont="1" applyFill="1" applyBorder="1" applyAlignment="1" applyProtection="1">
      <alignment horizontal="left" vertical="center" wrapText="1"/>
      <protection locked="0"/>
    </xf>
    <xf numFmtId="0" fontId="6" fillId="4" borderId="19" xfId="2" applyFont="1" applyFill="1" applyBorder="1" applyAlignment="1" applyProtection="1">
      <alignment horizontal="left" vertical="center" wrapText="1"/>
      <protection locked="0"/>
    </xf>
    <xf numFmtId="0" fontId="6" fillId="4" borderId="20" xfId="2" applyFont="1" applyFill="1" applyBorder="1" applyAlignment="1" applyProtection="1">
      <alignment horizontal="left" vertical="center" wrapText="1"/>
      <protection locked="0"/>
    </xf>
    <xf numFmtId="0" fontId="6" fillId="2" borderId="0" xfId="2" applyFont="1" applyFill="1" applyAlignment="1">
      <alignment horizontal="left" vertical="center" wrapText="1" indent="5"/>
    </xf>
    <xf numFmtId="0" fontId="6" fillId="2" borderId="0" xfId="2" applyFont="1" applyFill="1" applyAlignment="1">
      <alignment horizontal="center" vertical="center" wrapText="1"/>
    </xf>
    <xf numFmtId="0" fontId="21" fillId="2" borderId="12" xfId="2" applyFont="1" applyFill="1" applyBorder="1" applyAlignment="1" applyProtection="1">
      <alignment horizontal="center" vertical="center" wrapText="1"/>
      <protection locked="0"/>
    </xf>
    <xf numFmtId="0" fontId="21" fillId="2" borderId="14" xfId="2" applyFont="1" applyFill="1" applyBorder="1" applyAlignment="1" applyProtection="1">
      <alignment horizontal="center" vertical="center" wrapText="1"/>
      <protection locked="0"/>
    </xf>
    <xf numFmtId="0" fontId="23" fillId="0" borderId="21" xfId="2" applyFont="1" applyBorder="1" applyAlignment="1">
      <alignment horizontal="center" vertical="center" wrapText="1"/>
    </xf>
    <xf numFmtId="0" fontId="23" fillId="0" borderId="22" xfId="2" applyFont="1" applyBorder="1" applyAlignment="1">
      <alignment horizontal="center" vertical="center" wrapText="1"/>
    </xf>
    <xf numFmtId="0" fontId="6" fillId="2" borderId="0" xfId="2" applyFont="1" applyFill="1" applyAlignment="1">
      <alignment horizontal="left" vertical="center" wrapText="1"/>
    </xf>
    <xf numFmtId="164" fontId="6" fillId="4" borderId="21" xfId="2" applyNumberFormat="1" applyFont="1" applyFill="1" applyBorder="1" applyAlignment="1" applyProtection="1">
      <alignment horizontal="right" vertical="center" indent="2"/>
      <protection locked="0"/>
    </xf>
    <xf numFmtId="164" fontId="6" fillId="4" borderId="22" xfId="2" applyNumberFormat="1" applyFont="1" applyFill="1" applyBorder="1" applyAlignment="1" applyProtection="1">
      <alignment horizontal="right" vertical="center" indent="2"/>
      <protection locked="0"/>
    </xf>
    <xf numFmtId="164" fontId="6" fillId="4" borderId="15" xfId="2" applyNumberFormat="1" applyFont="1" applyFill="1" applyBorder="1" applyAlignment="1" applyProtection="1">
      <alignment horizontal="right" vertical="center" indent="2"/>
      <protection locked="0"/>
    </xf>
    <xf numFmtId="164" fontId="6" fillId="4" borderId="17" xfId="2" applyNumberFormat="1" applyFont="1" applyFill="1" applyBorder="1" applyAlignment="1" applyProtection="1">
      <alignment horizontal="right" vertical="center" indent="2"/>
      <protection locked="0"/>
    </xf>
    <xf numFmtId="164" fontId="6" fillId="4" borderId="18" xfId="2" applyNumberFormat="1" applyFont="1" applyFill="1" applyBorder="1" applyAlignment="1" applyProtection="1">
      <alignment horizontal="right" vertical="center" indent="2"/>
      <protection locked="0"/>
    </xf>
    <xf numFmtId="164" fontId="6" fillId="4" borderId="20" xfId="2" applyNumberFormat="1" applyFont="1" applyFill="1" applyBorder="1" applyAlignment="1" applyProtection="1">
      <alignment horizontal="right" vertical="center" indent="2"/>
      <protection locked="0"/>
    </xf>
    <xf numFmtId="0" fontId="24" fillId="2" borderId="0" xfId="2" applyFont="1" applyFill="1" applyAlignment="1">
      <alignment horizontal="left" vertical="center"/>
    </xf>
    <xf numFmtId="0" fontId="25" fillId="2" borderId="0" xfId="2" applyFont="1" applyFill="1" applyAlignment="1">
      <alignment horizontal="center" vertical="center" wrapText="1"/>
    </xf>
    <xf numFmtId="0" fontId="26" fillId="2" borderId="12" xfId="2" applyFont="1" applyFill="1" applyBorder="1" applyAlignment="1">
      <alignment horizontal="center" vertical="center" wrapText="1"/>
    </xf>
    <xf numFmtId="0" fontId="26" fillId="2" borderId="13" xfId="2" applyFont="1" applyFill="1" applyBorder="1" applyAlignment="1">
      <alignment horizontal="center" vertical="center" wrapText="1"/>
    </xf>
    <xf numFmtId="0" fontId="21" fillId="2" borderId="13" xfId="2" applyFont="1" applyFill="1" applyBorder="1" applyAlignment="1">
      <alignment horizontal="center" vertical="center" wrapText="1"/>
    </xf>
    <xf numFmtId="0" fontId="26" fillId="2" borderId="13" xfId="2" applyFont="1" applyFill="1" applyBorder="1" applyAlignment="1" applyProtection="1">
      <alignment horizontal="center" vertical="center" wrapText="1"/>
      <protection locked="0"/>
    </xf>
    <xf numFmtId="0" fontId="26" fillId="2" borderId="14" xfId="2" applyFont="1" applyFill="1" applyBorder="1" applyAlignment="1" applyProtection="1">
      <alignment horizontal="center" vertical="center" wrapText="1"/>
      <protection locked="0"/>
    </xf>
    <xf numFmtId="0" fontId="26" fillId="2" borderId="15" xfId="2" applyFont="1" applyFill="1" applyBorder="1" applyAlignment="1">
      <alignment horizontal="center" vertical="center" wrapText="1"/>
    </xf>
    <xf numFmtId="0" fontId="26" fillId="2" borderId="16" xfId="2" applyFont="1" applyFill="1" applyBorder="1" applyAlignment="1">
      <alignment horizontal="center" vertical="center" wrapText="1"/>
    </xf>
    <xf numFmtId="0" fontId="21" fillId="2" borderId="16" xfId="2" applyFont="1" applyFill="1" applyBorder="1" applyAlignment="1">
      <alignment horizontal="center" vertical="center" wrapText="1"/>
    </xf>
    <xf numFmtId="0" fontId="26" fillId="2" borderId="16" xfId="2" applyFont="1" applyFill="1" applyBorder="1" applyAlignment="1">
      <alignment horizontal="center" vertical="center" wrapText="1"/>
    </xf>
    <xf numFmtId="0" fontId="26" fillId="2" borderId="17" xfId="2" applyFont="1" applyFill="1" applyBorder="1" applyAlignment="1">
      <alignment horizontal="center" vertical="center" wrapText="1"/>
    </xf>
    <xf numFmtId="0" fontId="27" fillId="2" borderId="0" xfId="2" applyFont="1" applyFill="1"/>
    <xf numFmtId="0" fontId="27" fillId="2" borderId="23" xfId="2" applyFont="1" applyFill="1" applyBorder="1" applyAlignment="1">
      <alignment horizontal="center" vertical="center" wrapText="1"/>
    </xf>
    <xf numFmtId="0" fontId="27" fillId="2" borderId="24" xfId="2" applyFont="1" applyFill="1" applyBorder="1" applyAlignment="1">
      <alignment horizontal="center" vertical="center" wrapText="1"/>
    </xf>
    <xf numFmtId="0" fontId="27" fillId="2" borderId="25" xfId="2" applyFont="1" applyFill="1" applyBorder="1" applyAlignment="1">
      <alignment horizontal="center" vertical="center" wrapText="1"/>
    </xf>
    <xf numFmtId="0" fontId="2" fillId="2" borderId="26" xfId="2" applyFont="1" applyFill="1" applyBorder="1" applyAlignment="1">
      <alignment horizontal="left" vertical="center" wrapText="1"/>
    </xf>
    <xf numFmtId="0" fontId="2" fillId="2" borderId="2" xfId="2" applyFont="1" applyFill="1" applyBorder="1" applyAlignment="1">
      <alignment vertical="center" wrapText="1"/>
    </xf>
    <xf numFmtId="0" fontId="2" fillId="2" borderId="27" xfId="2" applyFont="1" applyFill="1" applyBorder="1" applyAlignment="1">
      <alignment horizontal="center" vertical="center" wrapText="1"/>
    </xf>
    <xf numFmtId="164" fontId="2" fillId="2" borderId="12" xfId="2" applyNumberFormat="1" applyFont="1" applyFill="1" applyBorder="1" applyAlignment="1">
      <alignment horizontal="right" vertical="center" wrapText="1" indent="2"/>
    </xf>
    <xf numFmtId="164" fontId="2" fillId="2" borderId="14" xfId="2" applyNumberFormat="1" applyFont="1" applyFill="1" applyBorder="1" applyAlignment="1">
      <alignment horizontal="right" vertical="center" wrapText="1" indent="2"/>
    </xf>
    <xf numFmtId="49" fontId="2" fillId="2" borderId="28" xfId="2" applyNumberFormat="1" applyFont="1" applyFill="1" applyBorder="1" applyAlignment="1">
      <alignment horizontal="left" vertical="center" wrapText="1"/>
    </xf>
    <xf numFmtId="0" fontId="2" fillId="2" borderId="0" xfId="2" applyFont="1" applyFill="1" applyAlignment="1">
      <alignment horizontal="left" vertical="center" wrapText="1" indent="1"/>
    </xf>
    <xf numFmtId="0" fontId="2" fillId="2" borderId="29" xfId="2" applyFont="1" applyFill="1" applyBorder="1" applyAlignment="1">
      <alignment horizontal="center" vertical="center" wrapText="1"/>
    </xf>
    <xf numFmtId="164" fontId="2" fillId="4" borderId="15" xfId="2" applyNumberFormat="1" applyFont="1" applyFill="1" applyBorder="1" applyAlignment="1" applyProtection="1">
      <alignment horizontal="right" vertical="center" wrapText="1" indent="2"/>
      <protection locked="0"/>
    </xf>
    <xf numFmtId="164" fontId="2" fillId="4" borderId="17" xfId="2" applyNumberFormat="1" applyFont="1" applyFill="1" applyBorder="1" applyAlignment="1" applyProtection="1">
      <alignment horizontal="right" vertical="center" wrapText="1" indent="2"/>
      <protection locked="0"/>
    </xf>
    <xf numFmtId="49" fontId="2" fillId="2" borderId="30" xfId="2" applyNumberFormat="1" applyFont="1" applyFill="1" applyBorder="1" applyAlignment="1">
      <alignment horizontal="left" vertical="center" wrapText="1"/>
    </xf>
    <xf numFmtId="0" fontId="2" fillId="2" borderId="7" xfId="2" applyFont="1" applyFill="1" applyBorder="1" applyAlignment="1">
      <alignment horizontal="left" vertical="center" wrapText="1" indent="1"/>
    </xf>
    <xf numFmtId="0" fontId="2" fillId="2" borderId="31" xfId="2" applyFont="1" applyFill="1" applyBorder="1" applyAlignment="1">
      <alignment horizontal="center" vertical="center" wrapText="1"/>
    </xf>
    <xf numFmtId="164" fontId="2" fillId="4" borderId="18" xfId="2" applyNumberFormat="1" applyFont="1" applyFill="1" applyBorder="1" applyAlignment="1" applyProtection="1">
      <alignment horizontal="right" vertical="center" wrapText="1" indent="2"/>
      <protection locked="0"/>
    </xf>
    <xf numFmtId="164" fontId="2" fillId="4" borderId="20" xfId="2" applyNumberFormat="1" applyFont="1" applyFill="1" applyBorder="1" applyAlignment="1" applyProtection="1">
      <alignment horizontal="right" vertical="center" wrapText="1" indent="2"/>
      <protection locked="0"/>
    </xf>
    <xf numFmtId="49" fontId="2" fillId="2" borderId="0" xfId="2" applyNumberFormat="1" applyFont="1" applyFill="1" applyAlignment="1">
      <alignment horizontal="left" vertical="center" wrapText="1" indent="1"/>
    </xf>
    <xf numFmtId="49" fontId="6" fillId="2" borderId="7" xfId="2" applyNumberFormat="1" applyFont="1" applyFill="1" applyBorder="1" applyAlignment="1">
      <alignment horizontal="left" vertical="center" wrapText="1" indent="1"/>
    </xf>
    <xf numFmtId="164" fontId="2" fillId="2" borderId="18" xfId="2" applyNumberFormat="1" applyFont="1" applyFill="1" applyBorder="1" applyAlignment="1">
      <alignment horizontal="right" vertical="center" wrapText="1" indent="2"/>
    </xf>
    <xf numFmtId="164" fontId="2" fillId="2" borderId="20" xfId="2" applyNumberFormat="1" applyFont="1" applyFill="1" applyBorder="1" applyAlignment="1">
      <alignment horizontal="right" vertical="center" wrapText="1" indent="2"/>
    </xf>
    <xf numFmtId="0" fontId="6" fillId="2" borderId="28" xfId="2" applyFont="1" applyFill="1" applyBorder="1" applyAlignment="1">
      <alignment horizontal="left" vertical="center" wrapText="1"/>
    </xf>
    <xf numFmtId="0" fontId="6" fillId="2" borderId="29" xfId="2" applyFont="1" applyFill="1" applyBorder="1" applyAlignment="1">
      <alignment horizontal="center" vertical="center" wrapText="1"/>
    </xf>
    <xf numFmtId="164" fontId="6" fillId="4" borderId="12" xfId="2" applyNumberFormat="1" applyFont="1" applyFill="1" applyBorder="1" applyAlignment="1" applyProtection="1">
      <alignment horizontal="right" vertical="center" wrapText="1" indent="2"/>
      <protection locked="0"/>
    </xf>
    <xf numFmtId="164" fontId="6" fillId="4" borderId="14" xfId="2" applyNumberFormat="1" applyFont="1" applyFill="1" applyBorder="1" applyAlignment="1" applyProtection="1">
      <alignment horizontal="right" vertical="center" wrapText="1" indent="2"/>
      <protection locked="0"/>
    </xf>
    <xf numFmtId="164" fontId="6" fillId="4" borderId="15" xfId="2" applyNumberFormat="1" applyFont="1" applyFill="1" applyBorder="1" applyAlignment="1" applyProtection="1">
      <alignment horizontal="right" vertical="center" wrapText="1" indent="2"/>
      <protection locked="0"/>
    </xf>
    <xf numFmtId="164" fontId="6" fillId="4" borderId="17" xfId="2" applyNumberFormat="1" applyFont="1" applyFill="1" applyBorder="1" applyAlignment="1" applyProtection="1">
      <alignment horizontal="right" vertical="center" wrapText="1" indent="2"/>
      <protection locked="0"/>
    </xf>
    <xf numFmtId="0" fontId="6" fillId="2" borderId="30" xfId="2" applyFont="1" applyFill="1" applyBorder="1" applyAlignment="1">
      <alignment horizontal="left" vertical="center" wrapText="1"/>
    </xf>
    <xf numFmtId="0" fontId="6" fillId="2" borderId="7" xfId="2" applyFont="1" applyFill="1" applyBorder="1" applyAlignment="1">
      <alignment vertical="center" wrapText="1"/>
    </xf>
    <xf numFmtId="0" fontId="6" fillId="2" borderId="31" xfId="2" applyFont="1" applyFill="1" applyBorder="1" applyAlignment="1">
      <alignment horizontal="center" vertical="center" wrapText="1"/>
    </xf>
    <xf numFmtId="164" fontId="6" fillId="4" borderId="18" xfId="2" applyNumberFormat="1" applyFont="1" applyFill="1" applyBorder="1" applyAlignment="1" applyProtection="1">
      <alignment horizontal="right" vertical="center" wrapText="1" indent="2"/>
      <protection locked="0"/>
    </xf>
    <xf numFmtId="164" fontId="6" fillId="4" borderId="20" xfId="2" applyNumberFormat="1" applyFont="1" applyFill="1" applyBorder="1" applyAlignment="1" applyProtection="1">
      <alignment horizontal="right" vertical="center" wrapText="1" indent="2"/>
      <protection locked="0"/>
    </xf>
    <xf numFmtId="0" fontId="6" fillId="2" borderId="2" xfId="2" applyFont="1" applyFill="1" applyBorder="1" applyAlignment="1">
      <alignment vertical="center" wrapText="1"/>
    </xf>
    <xf numFmtId="0" fontId="6" fillId="2" borderId="27" xfId="2" applyFont="1" applyFill="1" applyBorder="1" applyAlignment="1">
      <alignment horizontal="center" vertical="center" wrapText="1"/>
    </xf>
    <xf numFmtId="0" fontId="2" fillId="2" borderId="30" xfId="2" applyFont="1" applyFill="1" applyBorder="1" applyAlignment="1">
      <alignment horizontal="left" vertical="center" wrapText="1"/>
    </xf>
    <xf numFmtId="0" fontId="2" fillId="2" borderId="32" xfId="2" applyFont="1" applyFill="1" applyBorder="1" applyAlignment="1">
      <alignment vertical="center" wrapText="1"/>
    </xf>
    <xf numFmtId="0" fontId="2" fillId="2" borderId="33" xfId="2" applyFont="1" applyFill="1" applyBorder="1" applyAlignment="1">
      <alignment horizontal="center" vertical="center" wrapText="1"/>
    </xf>
    <xf numFmtId="164" fontId="2" fillId="2" borderId="6" xfId="2" applyNumberFormat="1" applyFont="1" applyFill="1" applyBorder="1" applyAlignment="1">
      <alignment horizontal="right" vertical="center" wrapText="1" indent="2"/>
    </xf>
    <xf numFmtId="164" fontId="2" fillId="2" borderId="34" xfId="2" applyNumberFormat="1" applyFont="1" applyFill="1" applyBorder="1" applyAlignment="1">
      <alignment horizontal="right" vertical="center" wrapText="1" indent="2"/>
    </xf>
    <xf numFmtId="0" fontId="26" fillId="2" borderId="0" xfId="2" applyFont="1" applyFill="1" applyAlignment="1">
      <alignment horizontal="left" vertical="center" wrapText="1"/>
    </xf>
    <xf numFmtId="0" fontId="26" fillId="2" borderId="0" xfId="2" applyFont="1" applyFill="1" applyAlignment="1">
      <alignment vertical="center" wrapText="1"/>
    </xf>
    <xf numFmtId="0" fontId="26" fillId="2" borderId="0" xfId="2" applyFont="1" applyFill="1" applyAlignment="1">
      <alignment horizontal="center" vertical="center" wrapText="1"/>
    </xf>
    <xf numFmtId="0" fontId="2" fillId="2" borderId="12" xfId="2" applyFont="1" applyFill="1" applyBorder="1" applyAlignment="1">
      <alignment horizontal="left" vertical="center" wrapText="1"/>
    </xf>
    <xf numFmtId="0" fontId="2" fillId="2" borderId="13" xfId="2" applyFont="1" applyFill="1" applyBorder="1" applyAlignment="1">
      <alignment vertical="center" wrapText="1"/>
    </xf>
    <xf numFmtId="0" fontId="2" fillId="2" borderId="35" xfId="2" applyFont="1" applyFill="1" applyBorder="1" applyAlignment="1">
      <alignment horizontal="center" vertical="center" wrapText="1"/>
    </xf>
    <xf numFmtId="0" fontId="2" fillId="4" borderId="12" xfId="2" applyFont="1" applyFill="1" applyBorder="1" applyAlignment="1" applyProtection="1">
      <alignment horizontal="right" vertical="center" wrapText="1" indent="2"/>
      <protection locked="0"/>
    </xf>
    <xf numFmtId="0" fontId="2" fillId="4" borderId="14" xfId="2" applyFont="1" applyFill="1" applyBorder="1" applyAlignment="1" applyProtection="1">
      <alignment horizontal="right" vertical="center" wrapText="1" indent="2"/>
      <protection locked="0"/>
    </xf>
    <xf numFmtId="0" fontId="2" fillId="2" borderId="15" xfId="2" applyFont="1" applyFill="1" applyBorder="1" applyAlignment="1">
      <alignment horizontal="left" vertical="center" wrapText="1"/>
    </xf>
    <xf numFmtId="0" fontId="2" fillId="2" borderId="16" xfId="2" applyFont="1" applyFill="1" applyBorder="1" applyAlignment="1">
      <alignment vertical="center" wrapText="1"/>
    </xf>
    <xf numFmtId="0" fontId="2" fillId="2" borderId="36" xfId="2" applyFont="1" applyFill="1" applyBorder="1" applyAlignment="1">
      <alignment horizontal="center" vertical="center" wrapText="1"/>
    </xf>
    <xf numFmtId="164" fontId="6" fillId="2" borderId="17" xfId="2" applyNumberFormat="1" applyFont="1" applyFill="1" applyBorder="1" applyAlignment="1">
      <alignment horizontal="center" vertical="center" wrapText="1"/>
    </xf>
    <xf numFmtId="0" fontId="6" fillId="2" borderId="0" xfId="2" applyFont="1" applyFill="1" applyAlignment="1">
      <alignment horizontal="center" vertical="center"/>
    </xf>
    <xf numFmtId="0" fontId="2" fillId="2" borderId="16" xfId="2" applyFont="1" applyFill="1" applyBorder="1" applyAlignment="1">
      <alignment horizontal="left" vertical="center" wrapText="1" indent="1"/>
    </xf>
    <xf numFmtId="164" fontId="6" fillId="2" borderId="15" xfId="2" applyNumberFormat="1" applyFont="1" applyFill="1" applyBorder="1" applyAlignment="1">
      <alignment horizontal="center" vertical="center" wrapText="1"/>
    </xf>
    <xf numFmtId="0" fontId="6" fillId="2" borderId="0" xfId="2" applyFont="1" applyFill="1" applyAlignment="1">
      <alignment vertical="center"/>
    </xf>
    <xf numFmtId="0" fontId="2" fillId="2" borderId="18" xfId="2" applyFont="1" applyFill="1" applyBorder="1" applyAlignment="1">
      <alignment horizontal="left" vertical="center" wrapText="1"/>
    </xf>
    <xf numFmtId="0" fontId="2" fillId="2" borderId="19" xfId="2" applyFont="1" applyFill="1" applyBorder="1" applyAlignment="1">
      <alignment vertical="center" wrapText="1"/>
    </xf>
    <xf numFmtId="0" fontId="2" fillId="2" borderId="37" xfId="2" applyFont="1" applyFill="1" applyBorder="1" applyAlignment="1">
      <alignment horizontal="center" vertical="center" wrapText="1"/>
    </xf>
    <xf numFmtId="0" fontId="2" fillId="2" borderId="0" xfId="2" applyFont="1" applyFill="1" applyAlignment="1">
      <alignment horizontal="left" vertical="center" indent="1"/>
    </xf>
    <xf numFmtId="0" fontId="17" fillId="2" borderId="0" xfId="2" applyFont="1" applyFill="1" applyAlignment="1">
      <alignment vertical="center"/>
    </xf>
    <xf numFmtId="0" fontId="31" fillId="2" borderId="0" xfId="2" applyFont="1" applyFill="1" applyAlignment="1">
      <alignment vertical="center"/>
    </xf>
    <xf numFmtId="0" fontId="25" fillId="2" borderId="10" xfId="2" applyFont="1" applyFill="1" applyBorder="1" applyAlignment="1">
      <alignment horizontal="center" vertical="center"/>
    </xf>
    <xf numFmtId="0" fontId="25" fillId="2" borderId="32" xfId="2" applyFont="1" applyFill="1" applyBorder="1" applyAlignment="1">
      <alignment horizontal="center" vertical="center"/>
    </xf>
    <xf numFmtId="0" fontId="25" fillId="2" borderId="11" xfId="2" applyFont="1" applyFill="1" applyBorder="1" applyAlignment="1">
      <alignment horizontal="center" vertical="center"/>
    </xf>
    <xf numFmtId="0" fontId="26" fillId="2" borderId="0" xfId="2" applyFont="1" applyFill="1" applyAlignment="1">
      <alignment vertical="center"/>
    </xf>
    <xf numFmtId="0" fontId="26" fillId="2" borderId="12" xfId="2" applyFont="1" applyFill="1" applyBorder="1" applyAlignment="1">
      <alignment horizontal="left" vertical="center" wrapText="1"/>
    </xf>
    <xf numFmtId="0" fontId="26" fillId="2" borderId="38" xfId="2" applyFont="1" applyFill="1" applyBorder="1" applyAlignment="1">
      <alignment horizontal="center" vertical="center" wrapText="1"/>
    </xf>
    <xf numFmtId="0" fontId="32" fillId="2" borderId="0" xfId="2" applyFont="1" applyFill="1" applyAlignment="1">
      <alignment horizontal="center" vertical="center" wrapText="1"/>
    </xf>
    <xf numFmtId="0" fontId="26" fillId="2" borderId="15" xfId="2" applyFont="1" applyFill="1" applyBorder="1" applyAlignment="1">
      <alignment horizontal="left" vertical="center" wrapText="1"/>
    </xf>
    <xf numFmtId="0" fontId="26" fillId="2" borderId="39" xfId="2" applyFont="1" applyFill="1" applyBorder="1" applyAlignment="1">
      <alignment horizontal="center" vertical="center" wrapText="1"/>
    </xf>
    <xf numFmtId="0" fontId="2" fillId="2" borderId="18" xfId="2" applyFont="1" applyFill="1" applyBorder="1" applyAlignment="1">
      <alignment horizontal="center" vertical="center" wrapText="1"/>
    </xf>
    <xf numFmtId="0" fontId="2" fillId="2" borderId="19" xfId="2" applyFont="1" applyFill="1" applyBorder="1" applyAlignment="1">
      <alignment horizontal="center" vertical="center" wrapText="1"/>
    </xf>
    <xf numFmtId="0" fontId="2" fillId="2" borderId="24" xfId="2" applyFont="1" applyFill="1" applyBorder="1" applyAlignment="1">
      <alignment horizontal="center" vertical="center" wrapText="1"/>
    </xf>
    <xf numFmtId="0" fontId="2" fillId="2" borderId="25" xfId="2" applyFont="1" applyFill="1" applyBorder="1" applyAlignment="1">
      <alignment horizontal="center" vertical="center" wrapText="1"/>
    </xf>
    <xf numFmtId="0" fontId="2" fillId="2" borderId="21" xfId="2" applyFont="1" applyFill="1" applyBorder="1" applyAlignment="1">
      <alignment horizontal="left" vertical="center" wrapText="1"/>
    </xf>
    <xf numFmtId="0" fontId="2" fillId="2" borderId="39" xfId="2" applyFont="1" applyFill="1" applyBorder="1" applyAlignment="1">
      <alignment vertical="center" wrapText="1"/>
    </xf>
    <xf numFmtId="0" fontId="2" fillId="2" borderId="40" xfId="2" applyFont="1" applyFill="1" applyBorder="1" applyAlignment="1">
      <alignment horizontal="center" vertical="center" wrapText="1"/>
    </xf>
    <xf numFmtId="0" fontId="6" fillId="2" borderId="16" xfId="2" applyFont="1" applyFill="1" applyBorder="1" applyAlignment="1">
      <alignment vertical="center" wrapText="1"/>
    </xf>
    <xf numFmtId="164" fontId="2" fillId="2" borderId="15" xfId="2" applyNumberFormat="1" applyFont="1" applyFill="1" applyBorder="1" applyAlignment="1">
      <alignment horizontal="right" vertical="center" wrapText="1" indent="2"/>
    </xf>
    <xf numFmtId="164" fontId="2" fillId="2" borderId="17" xfId="2" applyNumberFormat="1" applyFont="1" applyFill="1" applyBorder="1" applyAlignment="1">
      <alignment horizontal="right" vertical="center" wrapText="1" indent="2"/>
    </xf>
    <xf numFmtId="0" fontId="5" fillId="2" borderId="0" xfId="2" applyFont="1" applyFill="1" applyAlignment="1">
      <alignment horizontal="left"/>
    </xf>
    <xf numFmtId="49" fontId="2" fillId="2" borderId="15" xfId="2" applyNumberFormat="1" applyFont="1" applyFill="1" applyBorder="1" applyAlignment="1">
      <alignment horizontal="left" vertical="center" wrapText="1"/>
    </xf>
    <xf numFmtId="49" fontId="2" fillId="2" borderId="16" xfId="2" applyNumberFormat="1" applyFont="1" applyFill="1" applyBorder="1" applyAlignment="1">
      <alignment vertical="center" wrapText="1"/>
    </xf>
    <xf numFmtId="4" fontId="2" fillId="2" borderId="15" xfId="2" applyNumberFormat="1" applyFont="1" applyFill="1" applyBorder="1" applyAlignment="1">
      <alignment horizontal="right" vertical="center" wrapText="1" indent="2"/>
    </xf>
    <xf numFmtId="4" fontId="2" fillId="2" borderId="17" xfId="2" applyNumberFormat="1" applyFont="1" applyFill="1" applyBorder="1" applyAlignment="1">
      <alignment horizontal="right" vertical="center" wrapText="1" indent="2"/>
    </xf>
    <xf numFmtId="164" fontId="6" fillId="2" borderId="41" xfId="2" applyNumberFormat="1" applyFont="1" applyFill="1" applyBorder="1" applyAlignment="1">
      <alignment horizontal="right" vertical="center" wrapText="1" indent="2"/>
    </xf>
    <xf numFmtId="164" fontId="6" fillId="2" borderId="17" xfId="2" applyNumberFormat="1" applyFont="1" applyFill="1" applyBorder="1" applyAlignment="1">
      <alignment horizontal="right" vertical="center" wrapText="1" indent="2"/>
    </xf>
    <xf numFmtId="164" fontId="2" fillId="2" borderId="41" xfId="2" applyNumberFormat="1" applyFont="1" applyFill="1" applyBorder="1" applyAlignment="1">
      <alignment horizontal="right" vertical="center" wrapText="1" indent="2"/>
    </xf>
    <xf numFmtId="0" fontId="2" fillId="2" borderId="15" xfId="2" applyFont="1" applyFill="1" applyBorder="1" applyAlignment="1">
      <alignment vertical="center" wrapText="1"/>
    </xf>
    <xf numFmtId="0" fontId="33" fillId="2" borderId="0" xfId="2" applyFont="1" applyFill="1"/>
    <xf numFmtId="4" fontId="2" fillId="4" borderId="15" xfId="2" applyNumberFormat="1" applyFont="1" applyFill="1" applyBorder="1" applyAlignment="1" applyProtection="1">
      <alignment horizontal="right" vertical="center" wrapText="1" indent="2"/>
      <protection locked="0"/>
    </xf>
    <xf numFmtId="4" fontId="2" fillId="4" borderId="17" xfId="2" applyNumberFormat="1" applyFont="1" applyFill="1" applyBorder="1" applyAlignment="1" applyProtection="1">
      <alignment horizontal="right" vertical="center" wrapText="1" indent="2"/>
      <protection locked="0"/>
    </xf>
    <xf numFmtId="4" fontId="2" fillId="2" borderId="18" xfId="2" applyNumberFormat="1" applyFont="1" applyFill="1" applyBorder="1" applyAlignment="1">
      <alignment horizontal="right" vertical="center" wrapText="1" indent="2"/>
    </xf>
    <xf numFmtId="4" fontId="2" fillId="2" borderId="20" xfId="2" applyNumberFormat="1" applyFont="1" applyFill="1" applyBorder="1" applyAlignment="1">
      <alignment horizontal="right" vertical="center" wrapText="1" indent="2"/>
    </xf>
    <xf numFmtId="0" fontId="34" fillId="2" borderId="0" xfId="2" applyFont="1" applyFill="1" applyAlignment="1">
      <alignment vertical="center" wrapText="1"/>
    </xf>
    <xf numFmtId="0" fontId="26" fillId="2" borderId="26" xfId="2" applyFont="1" applyFill="1" applyBorder="1" applyAlignment="1">
      <alignment horizontal="center" vertical="center" wrapText="1"/>
    </xf>
    <xf numFmtId="0" fontId="26" fillId="2" borderId="30" xfId="2" applyFont="1" applyFill="1" applyBorder="1" applyAlignment="1">
      <alignment horizontal="center" vertical="center" wrapText="1"/>
    </xf>
    <xf numFmtId="0" fontId="26" fillId="2" borderId="42" xfId="2" applyFont="1" applyFill="1" applyBorder="1" applyAlignment="1">
      <alignment horizontal="center" vertical="center" wrapText="1"/>
    </xf>
    <xf numFmtId="0" fontId="26" fillId="2" borderId="19" xfId="2" applyFont="1" applyFill="1" applyBorder="1" applyAlignment="1">
      <alignment horizontal="center" vertical="center" wrapText="1"/>
    </xf>
    <xf numFmtId="0" fontId="26" fillId="2" borderId="20" xfId="2" applyFont="1" applyFill="1" applyBorder="1" applyAlignment="1">
      <alignment horizontal="center" vertical="center" wrapText="1"/>
    </xf>
    <xf numFmtId="0" fontId="2" fillId="2" borderId="26" xfId="2" applyFont="1" applyFill="1" applyBorder="1" applyAlignment="1">
      <alignment horizontal="center" vertical="center" wrapText="1"/>
    </xf>
    <xf numFmtId="0" fontId="2" fillId="2" borderId="38" xfId="2" applyFont="1" applyFill="1" applyBorder="1" applyAlignment="1">
      <alignment horizontal="center" vertical="center" wrapText="1"/>
    </xf>
    <xf numFmtId="0" fontId="2" fillId="2" borderId="43" xfId="2" applyFont="1" applyFill="1" applyBorder="1" applyAlignment="1">
      <alignment horizontal="center" vertical="center" wrapText="1"/>
    </xf>
    <xf numFmtId="49" fontId="2" fillId="2" borderId="12" xfId="2" applyNumberFormat="1" applyFont="1" applyFill="1" applyBorder="1" applyAlignment="1">
      <alignment horizontal="left" vertical="center" wrapText="1"/>
    </xf>
    <xf numFmtId="164" fontId="2" fillId="4" borderId="12" xfId="2" applyNumberFormat="1" applyFont="1" applyFill="1" applyBorder="1" applyAlignment="1" applyProtection="1">
      <alignment horizontal="right" vertical="center" wrapText="1" indent="2"/>
      <protection locked="0"/>
    </xf>
    <xf numFmtId="164" fontId="2" fillId="4" borderId="14" xfId="2" applyNumberFormat="1" applyFont="1" applyFill="1" applyBorder="1" applyAlignment="1" applyProtection="1">
      <alignment horizontal="right" vertical="center" wrapText="1" indent="2"/>
      <protection locked="0"/>
    </xf>
    <xf numFmtId="49" fontId="2" fillId="2" borderId="21" xfId="2" applyNumberFormat="1" applyFont="1" applyFill="1" applyBorder="1" applyAlignment="1">
      <alignment horizontal="left" vertical="center" wrapText="1"/>
    </xf>
    <xf numFmtId="49" fontId="2" fillId="2" borderId="39" xfId="2" applyNumberFormat="1" applyFont="1" applyFill="1" applyBorder="1" applyAlignment="1">
      <alignment horizontal="left" vertical="center" wrapText="1" indent="1"/>
    </xf>
    <xf numFmtId="49" fontId="2" fillId="2" borderId="16" xfId="2" applyNumberFormat="1" applyFont="1" applyFill="1" applyBorder="1" applyAlignment="1">
      <alignment horizontal="left" vertical="center" wrapText="1" indent="1"/>
    </xf>
    <xf numFmtId="49" fontId="2" fillId="2" borderId="18" xfId="2" applyNumberFormat="1" applyFont="1" applyFill="1" applyBorder="1" applyAlignment="1">
      <alignment horizontal="left" vertical="center" wrapText="1"/>
    </xf>
    <xf numFmtId="49" fontId="2" fillId="2" borderId="19" xfId="2" applyNumberFormat="1" applyFont="1" applyFill="1" applyBorder="1" applyAlignment="1">
      <alignment horizontal="left" vertical="center" wrapText="1"/>
    </xf>
    <xf numFmtId="0" fontId="36" fillId="2" borderId="0" xfId="2" applyFont="1" applyFill="1" applyAlignment="1">
      <alignment horizontal="left" vertical="top"/>
    </xf>
    <xf numFmtId="0" fontId="11" fillId="2" borderId="0" xfId="2" applyFont="1" applyFill="1" applyAlignment="1">
      <alignment horizontal="left" vertical="top" wrapText="1"/>
    </xf>
    <xf numFmtId="0" fontId="10" fillId="2" borderId="0" xfId="2" applyFont="1" applyFill="1" applyAlignment="1">
      <alignment horizontal="left" vertical="top"/>
    </xf>
    <xf numFmtId="0" fontId="21" fillId="2" borderId="0" xfId="2" applyFont="1" applyFill="1" applyAlignment="1">
      <alignment horizontal="left" vertical="center" wrapText="1"/>
    </xf>
    <xf numFmtId="0" fontId="6" fillId="2" borderId="0" xfId="2" applyFont="1" applyFill="1" applyAlignment="1">
      <alignment horizontal="left" vertical="top" wrapText="1"/>
    </xf>
    <xf numFmtId="0" fontId="11" fillId="2" borderId="0" xfId="2" applyFont="1" applyFill="1" applyAlignment="1">
      <alignment horizontal="right" vertical="top"/>
    </xf>
    <xf numFmtId="0" fontId="5" fillId="2" borderId="0" xfId="2" applyFont="1" applyFill="1" applyAlignment="1">
      <alignment horizontal="left" vertical="center"/>
    </xf>
    <xf numFmtId="0" fontId="6" fillId="3" borderId="10" xfId="2" applyFont="1" applyFill="1" applyBorder="1" applyAlignment="1">
      <alignment horizontal="left" vertical="center" wrapText="1"/>
    </xf>
    <xf numFmtId="0" fontId="6" fillId="3" borderId="32" xfId="2" applyFont="1" applyFill="1" applyBorder="1" applyAlignment="1">
      <alignment horizontal="left" vertical="center" wrapText="1"/>
    </xf>
    <xf numFmtId="0" fontId="6" fillId="3" borderId="11" xfId="2" applyFont="1" applyFill="1" applyBorder="1" applyAlignment="1">
      <alignment horizontal="left" vertical="center" wrapText="1"/>
    </xf>
    <xf numFmtId="0" fontId="25" fillId="2" borderId="10" xfId="2" applyFont="1" applyFill="1" applyBorder="1" applyAlignment="1">
      <alignment horizontal="center" vertical="center" wrapText="1"/>
    </xf>
    <xf numFmtId="0" fontId="26" fillId="2" borderId="16" xfId="2" applyFont="1" applyFill="1" applyBorder="1" applyAlignment="1" applyProtection="1">
      <alignment horizontal="center" vertical="center" wrapText="1"/>
      <protection locked="0"/>
    </xf>
    <xf numFmtId="0" fontId="26" fillId="2" borderId="17" xfId="2" applyFont="1" applyFill="1" applyBorder="1" applyAlignment="1" applyProtection="1">
      <alignment horizontal="center" vertical="center" wrapText="1"/>
      <protection locked="0"/>
    </xf>
    <xf numFmtId="0" fontId="32" fillId="2" borderId="4" xfId="2" applyFont="1" applyFill="1" applyBorder="1" applyAlignment="1">
      <alignment horizontal="center" vertical="center" wrapText="1"/>
    </xf>
    <xf numFmtId="0" fontId="2" fillId="2" borderId="23" xfId="2" applyFont="1" applyFill="1" applyBorder="1" applyAlignment="1">
      <alignment horizontal="center" vertical="center" wrapText="1"/>
    </xf>
    <xf numFmtId="0" fontId="2" fillId="2" borderId="16" xfId="2" applyFont="1" applyFill="1" applyBorder="1" applyAlignment="1">
      <alignment horizontal="left" vertical="center" wrapText="1"/>
    </xf>
    <xf numFmtId="0" fontId="6" fillId="2" borderId="18" xfId="2" applyFont="1" applyFill="1" applyBorder="1" applyAlignment="1">
      <alignment vertical="center" wrapText="1"/>
    </xf>
    <xf numFmtId="0" fontId="6" fillId="2" borderId="37" xfId="2" applyFont="1" applyFill="1" applyBorder="1" applyAlignment="1">
      <alignment horizontal="left" vertical="center" wrapText="1"/>
    </xf>
    <xf numFmtId="0" fontId="6" fillId="2" borderId="44" xfId="2" applyFont="1" applyFill="1" applyBorder="1" applyAlignment="1">
      <alignment horizontal="left" vertical="center" wrapText="1"/>
    </xf>
    <xf numFmtId="0" fontId="6" fillId="4" borderId="18" xfId="2" applyFont="1" applyFill="1" applyBorder="1" applyAlignment="1" applyProtection="1">
      <alignment horizontal="center" vertical="center" wrapText="1"/>
      <protection locked="0"/>
    </xf>
    <xf numFmtId="0" fontId="6" fillId="4" borderId="20" xfId="2" applyFont="1" applyFill="1" applyBorder="1" applyAlignment="1" applyProtection="1">
      <alignment horizontal="center" vertical="center" wrapText="1"/>
      <protection locked="0"/>
    </xf>
    <xf numFmtId="0" fontId="10" fillId="2" borderId="0" xfId="2" applyFont="1" applyFill="1"/>
    <xf numFmtId="0" fontId="10" fillId="2" borderId="0" xfId="2" applyFont="1" applyFill="1" applyAlignment="1">
      <alignment horizontal="right"/>
    </xf>
    <xf numFmtId="0" fontId="25" fillId="2" borderId="10" xfId="2" applyFont="1" applyFill="1" applyBorder="1" applyAlignment="1">
      <alignment horizontal="center" wrapText="1"/>
    </xf>
    <xf numFmtId="0" fontId="25" fillId="2" borderId="32" xfId="2" applyFont="1" applyFill="1" applyBorder="1" applyAlignment="1">
      <alignment horizontal="center"/>
    </xf>
    <xf numFmtId="0" fontId="25" fillId="2" borderId="11" xfId="2" applyFont="1" applyFill="1" applyBorder="1" applyAlignment="1">
      <alignment horizontal="center"/>
    </xf>
    <xf numFmtId="0" fontId="21" fillId="2" borderId="12" xfId="2" applyFont="1" applyFill="1" applyBorder="1" applyAlignment="1">
      <alignment horizontal="center" vertical="center" wrapText="1"/>
    </xf>
    <xf numFmtId="0" fontId="21" fillId="2" borderId="38" xfId="2" applyFont="1" applyFill="1" applyBorder="1" applyAlignment="1">
      <alignment horizontal="center" vertical="center" wrapText="1"/>
    </xf>
    <xf numFmtId="0" fontId="21" fillId="2" borderId="13" xfId="2" applyFont="1" applyFill="1" applyBorder="1" applyAlignment="1" applyProtection="1">
      <alignment horizontal="center" vertical="center" wrapText="1"/>
      <protection locked="0"/>
    </xf>
    <xf numFmtId="0" fontId="21" fillId="2" borderId="15" xfId="2" applyFont="1" applyFill="1" applyBorder="1" applyAlignment="1">
      <alignment horizontal="center" vertical="center" wrapText="1"/>
    </xf>
    <xf numFmtId="0" fontId="21" fillId="2" borderId="45" xfId="2" applyFont="1" applyFill="1" applyBorder="1" applyAlignment="1">
      <alignment horizontal="center" vertical="center" wrapText="1"/>
    </xf>
    <xf numFmtId="0" fontId="21" fillId="2" borderId="39" xfId="2" applyFont="1" applyFill="1" applyBorder="1" applyAlignment="1">
      <alignment horizontal="center" vertical="center" wrapText="1"/>
    </xf>
    <xf numFmtId="0" fontId="21" fillId="2" borderId="16" xfId="2" applyFont="1" applyFill="1" applyBorder="1" applyAlignment="1">
      <alignment horizontal="center" vertical="center" wrapText="1"/>
    </xf>
    <xf numFmtId="0" fontId="21" fillId="2" borderId="17" xfId="2" applyFont="1" applyFill="1" applyBorder="1" applyAlignment="1">
      <alignment horizontal="center" vertical="center" wrapText="1"/>
    </xf>
    <xf numFmtId="0" fontId="6" fillId="2" borderId="18" xfId="2" applyFont="1" applyFill="1" applyBorder="1" applyAlignment="1">
      <alignment horizontal="center" vertical="center" wrapText="1"/>
    </xf>
    <xf numFmtId="0" fontId="6" fillId="2" borderId="19" xfId="2" applyFont="1" applyFill="1" applyBorder="1" applyAlignment="1">
      <alignment horizontal="center" vertical="center" wrapText="1"/>
    </xf>
    <xf numFmtId="0" fontId="6" fillId="2" borderId="20" xfId="2" applyFont="1" applyFill="1" applyBorder="1" applyAlignment="1">
      <alignment horizontal="center" vertical="center" wrapText="1"/>
    </xf>
    <xf numFmtId="0" fontId="37" fillId="2" borderId="0" xfId="2" applyFont="1" applyFill="1" applyAlignment="1">
      <alignment vertical="center"/>
    </xf>
    <xf numFmtId="0" fontId="35" fillId="2" borderId="1" xfId="2" applyFont="1" applyFill="1" applyBorder="1" applyAlignment="1">
      <alignment horizontal="left" vertical="center" wrapText="1"/>
    </xf>
    <xf numFmtId="0" fontId="35" fillId="2" borderId="2" xfId="2" applyFont="1" applyFill="1" applyBorder="1" applyAlignment="1">
      <alignment horizontal="left" vertical="center" wrapText="1"/>
    </xf>
    <xf numFmtId="0" fontId="35" fillId="2" borderId="3" xfId="2" applyFont="1" applyFill="1" applyBorder="1" applyAlignment="1">
      <alignment horizontal="left" vertical="center" wrapText="1"/>
    </xf>
    <xf numFmtId="49" fontId="6" fillId="2" borderId="12" xfId="2" applyNumberFormat="1" applyFont="1" applyFill="1" applyBorder="1" applyAlignment="1">
      <alignment horizontal="left" vertical="center" wrapText="1"/>
    </xf>
    <xf numFmtId="0" fontId="6" fillId="2" borderId="13" xfId="2" applyFont="1" applyFill="1" applyBorder="1" applyAlignment="1">
      <alignment vertical="center" wrapText="1"/>
    </xf>
    <xf numFmtId="0" fontId="6" fillId="2" borderId="35" xfId="2" applyFont="1" applyFill="1" applyBorder="1" applyAlignment="1">
      <alignment horizontal="center" vertical="center" wrapText="1"/>
    </xf>
    <xf numFmtId="49" fontId="6" fillId="2" borderId="15" xfId="2" applyNumberFormat="1" applyFont="1" applyFill="1" applyBorder="1" applyAlignment="1">
      <alignment horizontal="left" vertical="center" wrapText="1"/>
    </xf>
    <xf numFmtId="0" fontId="6" fillId="2" borderId="16" xfId="2" applyFont="1" applyFill="1" applyBorder="1" applyAlignment="1">
      <alignment horizontal="left" vertical="center" wrapText="1"/>
    </xf>
    <xf numFmtId="0" fontId="6" fillId="2" borderId="36" xfId="2" applyFont="1" applyFill="1" applyBorder="1" applyAlignment="1">
      <alignment horizontal="center" vertical="center" wrapText="1"/>
    </xf>
    <xf numFmtId="10" fontId="6" fillId="2" borderId="15" xfId="2" applyNumberFormat="1" applyFont="1" applyFill="1" applyBorder="1" applyAlignment="1">
      <alignment horizontal="center" vertical="center" wrapText="1"/>
    </xf>
    <xf numFmtId="10" fontId="6" fillId="2" borderId="17" xfId="2" applyNumberFormat="1" applyFont="1" applyFill="1" applyBorder="1" applyAlignment="1">
      <alignment horizontal="center" vertical="center" wrapText="1"/>
    </xf>
    <xf numFmtId="0" fontId="6" fillId="2" borderId="16" xfId="2" applyFont="1" applyFill="1" applyBorder="1" applyAlignment="1">
      <alignment wrapText="1"/>
    </xf>
    <xf numFmtId="164" fontId="6" fillId="4" borderId="46" xfId="2" applyNumberFormat="1" applyFont="1" applyFill="1" applyBorder="1" applyAlignment="1" applyProtection="1">
      <alignment horizontal="right" vertical="center" wrapText="1" indent="2"/>
      <protection locked="0"/>
    </xf>
    <xf numFmtId="9" fontId="6" fillId="2" borderId="15" xfId="2" applyNumberFormat="1" applyFont="1" applyFill="1" applyBorder="1" applyAlignment="1">
      <alignment horizontal="center" vertical="center" wrapText="1"/>
    </xf>
    <xf numFmtId="9" fontId="6" fillId="2" borderId="17" xfId="2" applyNumberFormat="1" applyFont="1" applyFill="1" applyBorder="1" applyAlignment="1">
      <alignment horizontal="center" vertical="center" wrapText="1"/>
    </xf>
    <xf numFmtId="49" fontId="6" fillId="2" borderId="18" xfId="2" applyNumberFormat="1" applyFont="1" applyFill="1" applyBorder="1" applyAlignment="1">
      <alignment horizontal="left" vertical="center" wrapText="1"/>
    </xf>
    <xf numFmtId="0" fontId="6" fillId="2" borderId="19" xfId="2" applyFont="1" applyFill="1" applyBorder="1" applyAlignment="1">
      <alignment vertical="center" wrapText="1"/>
    </xf>
    <xf numFmtId="0" fontId="6" fillId="2" borderId="37" xfId="2" applyFont="1" applyFill="1" applyBorder="1" applyAlignment="1">
      <alignment horizontal="center" vertical="center" wrapText="1"/>
    </xf>
    <xf numFmtId="164" fontId="2" fillId="2" borderId="47" xfId="2" applyNumberFormat="1" applyFont="1" applyFill="1" applyBorder="1" applyAlignment="1">
      <alignment horizontal="right" vertical="center" wrapText="1" indent="2"/>
    </xf>
    <xf numFmtId="0" fontId="35" fillId="2" borderId="28" xfId="2" applyFont="1" applyFill="1" applyBorder="1" applyAlignment="1">
      <alignment horizontal="left" vertical="center" wrapText="1"/>
    </xf>
    <xf numFmtId="0" fontId="20" fillId="2" borderId="45" xfId="2" applyFont="1" applyFill="1" applyBorder="1" applyAlignment="1">
      <alignment horizontal="left" vertical="center" wrapText="1"/>
    </xf>
    <xf numFmtId="0" fontId="20" fillId="2" borderId="48" xfId="2" applyFont="1" applyFill="1" applyBorder="1" applyAlignment="1">
      <alignment horizontal="left" vertical="center" wrapText="1"/>
    </xf>
    <xf numFmtId="49" fontId="6" fillId="2" borderId="12" xfId="2" applyNumberFormat="1" applyFont="1" applyFill="1" applyBorder="1" applyAlignment="1">
      <alignment vertical="center" wrapText="1"/>
    </xf>
    <xf numFmtId="49" fontId="6" fillId="2" borderId="15" xfId="2" applyNumberFormat="1" applyFont="1" applyFill="1" applyBorder="1" applyAlignment="1">
      <alignment vertical="center" wrapText="1"/>
    </xf>
    <xf numFmtId="0" fontId="4" fillId="2" borderId="36" xfId="2" applyFont="1" applyFill="1" applyBorder="1" applyAlignment="1">
      <alignment horizontal="center"/>
    </xf>
    <xf numFmtId="2" fontId="2" fillId="2" borderId="15" xfId="2" applyNumberFormat="1" applyFont="1" applyFill="1" applyBorder="1" applyAlignment="1">
      <alignment horizontal="center" vertical="center" wrapText="1"/>
    </xf>
    <xf numFmtId="2" fontId="2" fillId="2" borderId="17" xfId="2" applyNumberFormat="1" applyFont="1" applyFill="1" applyBorder="1" applyAlignment="1">
      <alignment horizontal="center" vertical="center" wrapText="1"/>
    </xf>
    <xf numFmtId="49" fontId="6" fillId="2" borderId="18" xfId="2" applyNumberFormat="1" applyFont="1" applyFill="1" applyBorder="1" applyAlignment="1">
      <alignment vertical="center" wrapText="1"/>
    </xf>
    <xf numFmtId="0" fontId="6" fillId="2" borderId="12" xfId="2" applyFont="1" applyFill="1" applyBorder="1" applyAlignment="1">
      <alignment horizontal="left" vertical="center" wrapText="1"/>
    </xf>
    <xf numFmtId="0" fontId="6" fillId="2" borderId="14" xfId="2" applyFont="1" applyFill="1" applyBorder="1" applyAlignment="1">
      <alignment horizontal="center" vertical="center" wrapText="1"/>
    </xf>
    <xf numFmtId="164" fontId="6" fillId="2" borderId="49" xfId="2" applyNumberFormat="1" applyFont="1" applyFill="1" applyBorder="1" applyAlignment="1">
      <alignment horizontal="right" vertical="center" wrapText="1" indent="2"/>
    </xf>
    <xf numFmtId="164" fontId="6" fillId="2" borderId="14" xfId="2" applyNumberFormat="1" applyFont="1" applyFill="1" applyBorder="1" applyAlignment="1">
      <alignment horizontal="right" vertical="center" wrapText="1" indent="2"/>
    </xf>
    <xf numFmtId="0" fontId="6" fillId="2" borderId="19" xfId="2" applyFont="1" applyFill="1" applyBorder="1"/>
    <xf numFmtId="0" fontId="36" fillId="2" borderId="0" xfId="2" applyFont="1" applyFill="1"/>
    <xf numFmtId="0" fontId="6" fillId="3" borderId="10" xfId="2" applyFont="1" applyFill="1" applyBorder="1" applyAlignment="1">
      <alignment horizontal="justify" vertical="center" wrapText="1"/>
    </xf>
    <xf numFmtId="0" fontId="6" fillId="3" borderId="32" xfId="2" applyFont="1" applyFill="1" applyBorder="1" applyAlignment="1">
      <alignment horizontal="justify" vertical="center" wrapText="1"/>
    </xf>
    <xf numFmtId="0" fontId="6" fillId="3" borderId="11" xfId="2" applyFont="1" applyFill="1" applyBorder="1" applyAlignment="1">
      <alignment horizontal="justify" vertical="center" wrapText="1"/>
    </xf>
    <xf numFmtId="0" fontId="21" fillId="2" borderId="26" xfId="2" applyFont="1" applyFill="1" applyBorder="1" applyAlignment="1">
      <alignment horizontal="center" vertical="center" wrapText="1"/>
    </xf>
    <xf numFmtId="0" fontId="21" fillId="2" borderId="28" xfId="2" applyFont="1" applyFill="1" applyBorder="1" applyAlignment="1">
      <alignment horizontal="center" vertical="center" wrapText="1"/>
    </xf>
    <xf numFmtId="0" fontId="21" fillId="2" borderId="21" xfId="2" applyFont="1" applyFill="1" applyBorder="1" applyAlignment="1">
      <alignment horizontal="center" vertical="center" wrapText="1"/>
    </xf>
    <xf numFmtId="0" fontId="6" fillId="2" borderId="35" xfId="2" applyFont="1" applyFill="1" applyBorder="1" applyAlignment="1">
      <alignment vertical="center" wrapText="1"/>
    </xf>
    <xf numFmtId="0" fontId="6" fillId="2" borderId="36" xfId="2" applyFont="1" applyFill="1" applyBorder="1" applyAlignment="1">
      <alignment vertical="center" wrapText="1"/>
    </xf>
    <xf numFmtId="0" fontId="6" fillId="2" borderId="36" xfId="2" applyFont="1" applyFill="1" applyBorder="1" applyAlignment="1">
      <alignment horizontal="center" vertical="center"/>
    </xf>
    <xf numFmtId="10" fontId="6" fillId="2" borderId="15" xfId="2" applyNumberFormat="1" applyFont="1" applyFill="1" applyBorder="1" applyAlignment="1">
      <alignment horizontal="center" vertical="center"/>
    </xf>
    <xf numFmtId="10" fontId="6" fillId="2" borderId="17" xfId="2" applyNumberFormat="1" applyFont="1" applyFill="1" applyBorder="1" applyAlignment="1">
      <alignment horizontal="center" vertical="center"/>
    </xf>
    <xf numFmtId="164" fontId="6" fillId="2" borderId="15" xfId="2" applyNumberFormat="1" applyFont="1" applyFill="1" applyBorder="1" applyAlignment="1">
      <alignment horizontal="right" vertical="center" wrapText="1" indent="2"/>
    </xf>
    <xf numFmtId="0" fontId="6" fillId="2" borderId="0" xfId="2" applyFont="1" applyFill="1" applyAlignment="1">
      <alignment horizontal="left" vertical="center"/>
    </xf>
    <xf numFmtId="0" fontId="6" fillId="2" borderId="37" xfId="2" applyFont="1" applyFill="1" applyBorder="1" applyAlignment="1">
      <alignment vertical="center" wrapText="1"/>
    </xf>
    <xf numFmtId="0" fontId="6" fillId="2" borderId="37" xfId="2" applyFont="1" applyFill="1" applyBorder="1" applyAlignment="1">
      <alignment horizontal="center" vertical="center"/>
    </xf>
    <xf numFmtId="164" fontId="6" fillId="2" borderId="47" xfId="2" applyNumberFormat="1" applyFont="1" applyFill="1" applyBorder="1" applyAlignment="1">
      <alignment horizontal="right" vertical="center" wrapText="1" indent="2"/>
    </xf>
    <xf numFmtId="164" fontId="6" fillId="2" borderId="20" xfId="2" applyNumberFormat="1" applyFont="1" applyFill="1" applyBorder="1" applyAlignment="1">
      <alignment horizontal="right" vertical="center" wrapText="1" indent="2"/>
    </xf>
    <xf numFmtId="0" fontId="22" fillId="2" borderId="0" xfId="1" applyFont="1" applyFill="1" applyAlignment="1">
      <alignment vertical="center"/>
    </xf>
    <xf numFmtId="164" fontId="6" fillId="4" borderId="12" xfId="2" applyNumberFormat="1" applyFont="1" applyFill="1" applyBorder="1" applyAlignment="1" applyProtection="1">
      <alignment horizontal="right" vertical="center" indent="2"/>
      <protection locked="0"/>
    </xf>
    <xf numFmtId="164" fontId="6" fillId="4" borderId="14" xfId="2" applyNumberFormat="1" applyFont="1" applyFill="1" applyBorder="1" applyAlignment="1" applyProtection="1">
      <alignment horizontal="right" vertical="center" indent="2"/>
      <protection locked="0"/>
    </xf>
    <xf numFmtId="2" fontId="2" fillId="2" borderId="15" xfId="2" applyNumberFormat="1" applyFont="1" applyFill="1" applyBorder="1" applyAlignment="1">
      <alignment horizontal="center" vertical="center"/>
    </xf>
    <xf numFmtId="2" fontId="2" fillId="2" borderId="17" xfId="2" applyNumberFormat="1" applyFont="1" applyFill="1" applyBorder="1" applyAlignment="1">
      <alignment horizontal="center" vertical="center"/>
    </xf>
    <xf numFmtId="164" fontId="6" fillId="2" borderId="18" xfId="2" applyNumberFormat="1" applyFont="1" applyFill="1" applyBorder="1" applyAlignment="1">
      <alignment horizontal="right" vertical="center" wrapText="1" indent="2"/>
    </xf>
    <xf numFmtId="0" fontId="6" fillId="2" borderId="35" xfId="2" applyFont="1" applyFill="1" applyBorder="1" applyAlignment="1">
      <alignment horizontal="center" vertical="center"/>
    </xf>
    <xf numFmtId="164" fontId="2" fillId="2" borderId="49" xfId="2" applyNumberFormat="1" applyFont="1" applyFill="1" applyBorder="1" applyAlignment="1">
      <alignment horizontal="right" vertical="center" wrapText="1" indent="2"/>
    </xf>
    <xf numFmtId="0" fontId="26" fillId="2" borderId="0" xfId="2" applyFont="1" applyFill="1" applyAlignment="1">
      <alignment horizontal="left" vertical="center"/>
    </xf>
    <xf numFmtId="0" fontId="21" fillId="2" borderId="0" xfId="2" applyFont="1" applyFill="1" applyAlignment="1">
      <alignment horizontal="left" vertical="center" wrapText="1"/>
    </xf>
    <xf numFmtId="0" fontId="6" fillId="4" borderId="49" xfId="2" applyFont="1" applyFill="1" applyBorder="1" applyAlignment="1" applyProtection="1">
      <alignment horizontal="left"/>
      <protection locked="0"/>
    </xf>
    <xf numFmtId="0" fontId="6" fillId="4" borderId="50" xfId="2" applyFont="1" applyFill="1" applyBorder="1" applyAlignment="1" applyProtection="1">
      <alignment horizontal="left"/>
      <protection locked="0"/>
    </xf>
    <xf numFmtId="0" fontId="6" fillId="4" borderId="51" xfId="2" applyFont="1" applyFill="1" applyBorder="1" applyAlignment="1" applyProtection="1">
      <alignment horizontal="left"/>
      <protection locked="0"/>
    </xf>
    <xf numFmtId="0" fontId="6" fillId="2" borderId="0" xfId="2" applyFont="1" applyFill="1" applyAlignment="1">
      <alignment horizontal="left"/>
    </xf>
    <xf numFmtId="166" fontId="6" fillId="4" borderId="41" xfId="2" applyNumberFormat="1" applyFont="1" applyFill="1" applyBorder="1" applyAlignment="1" applyProtection="1">
      <alignment horizontal="left"/>
      <protection locked="0"/>
    </xf>
    <xf numFmtId="166" fontId="6" fillId="4" borderId="52" xfId="2" applyNumberFormat="1" applyFont="1" applyFill="1" applyBorder="1" applyAlignment="1" applyProtection="1">
      <alignment horizontal="left"/>
      <protection locked="0"/>
    </xf>
    <xf numFmtId="166" fontId="6" fillId="4" borderId="46" xfId="2" applyNumberFormat="1" applyFont="1" applyFill="1" applyBorder="1" applyAlignment="1" applyProtection="1">
      <alignment horizontal="left"/>
      <protection locked="0"/>
    </xf>
    <xf numFmtId="0" fontId="2" fillId="2" borderId="0" xfId="2" applyFont="1" applyFill="1" applyAlignment="1">
      <alignment horizontal="left" vertical="center"/>
    </xf>
    <xf numFmtId="0" fontId="6" fillId="4" borderId="41" xfId="2" applyFont="1" applyFill="1" applyBorder="1" applyAlignment="1" applyProtection="1">
      <alignment horizontal="left"/>
      <protection locked="0"/>
    </xf>
    <xf numFmtId="0" fontId="6" fillId="4" borderId="52" xfId="2" applyFont="1" applyFill="1" applyBorder="1" applyAlignment="1" applyProtection="1">
      <alignment horizontal="left"/>
      <protection locked="0"/>
    </xf>
    <xf numFmtId="0" fontId="6" fillId="4" borderId="46" xfId="2" applyFont="1" applyFill="1" applyBorder="1" applyAlignment="1" applyProtection="1">
      <alignment horizontal="left"/>
      <protection locked="0"/>
    </xf>
    <xf numFmtId="14" fontId="6" fillId="4" borderId="47" xfId="2" applyNumberFormat="1" applyFont="1" applyFill="1" applyBorder="1" applyAlignment="1" applyProtection="1">
      <alignment horizontal="left"/>
      <protection locked="0"/>
    </xf>
    <xf numFmtId="14" fontId="6" fillId="4" borderId="44" xfId="2" applyNumberFormat="1" applyFont="1" applyFill="1" applyBorder="1" applyAlignment="1" applyProtection="1">
      <alignment horizontal="left"/>
      <protection locked="0"/>
    </xf>
    <xf numFmtId="14" fontId="6" fillId="4" borderId="53" xfId="2" applyNumberFormat="1" applyFont="1" applyFill="1" applyBorder="1" applyAlignment="1" applyProtection="1">
      <alignment horizontal="left"/>
      <protection locked="0"/>
    </xf>
  </cellXfs>
  <cellStyles count="3">
    <cellStyle name="Hypertextový odkaz" xfId="1" builtinId="8"/>
    <cellStyle name="Normal" xfId="2" xr:uid="{DBCB7BC9-0380-41D3-BA59-FA37C177A184}"/>
    <cellStyle name="Normální" xfId="0" builtinId="0"/>
  </cellStyles>
  <dxfs count="45">
    <dxf>
      <fill>
        <patternFill>
          <bgColor rgb="FFFFFFCC"/>
        </patternFill>
      </fill>
    </dxf>
    <dxf>
      <font>
        <color theme="8" tint="0.79995117038483843"/>
      </font>
      <fill>
        <patternFill>
          <bgColor theme="8" tint="0.79995117038483843"/>
        </patternFill>
      </fill>
    </dxf>
    <dxf>
      <font>
        <color theme="8" tint="0.79995117038483843"/>
      </font>
      <fill>
        <patternFill>
          <bgColor theme="8" tint="0.79995117038483843"/>
        </patternFill>
      </fill>
    </dxf>
    <dxf>
      <font>
        <color theme="8" tint="0.79995117038483843"/>
      </font>
      <fill>
        <patternFill>
          <bgColor theme="8" tint="0.79995117038483843"/>
        </patternFill>
      </fill>
    </dxf>
    <dxf>
      <font>
        <color theme="8" tint="0.79995117038483843"/>
      </font>
      <fill>
        <patternFill>
          <bgColor theme="8" tint="0.79995117038483843"/>
        </patternFill>
      </fill>
    </dxf>
    <dxf>
      <font>
        <color theme="8" tint="0.79995117038483843"/>
      </font>
      <fill>
        <patternFill>
          <bgColor theme="8" tint="0.79995117038483843"/>
        </patternFill>
      </fill>
    </dxf>
    <dxf>
      <font>
        <color theme="8" tint="0.79995117038483843"/>
      </font>
      <fill>
        <patternFill>
          <bgColor theme="8" tint="0.79995117038483843"/>
        </patternFill>
      </fill>
    </dxf>
    <dxf>
      <font>
        <color theme="8" tint="0.79995117038483843"/>
      </font>
      <fill>
        <patternFill>
          <bgColor theme="8" tint="0.79995117038483843"/>
        </patternFill>
      </fill>
    </dxf>
    <dxf>
      <font>
        <color theme="8" tint="0.79995117038483843"/>
      </font>
      <fill>
        <patternFill>
          <bgColor theme="8" tint="0.79995117038483843"/>
        </patternFill>
      </fill>
    </dxf>
    <dxf>
      <font>
        <color theme="8" tint="0.79995117038483843"/>
      </font>
      <fill>
        <patternFill>
          <bgColor theme="8" tint="0.79995117038483843"/>
        </patternFill>
      </fill>
    </dxf>
    <dxf>
      <font>
        <color theme="8" tint="0.79995117038483843"/>
      </font>
      <fill>
        <patternFill>
          <bgColor theme="8" tint="0.79995117038483843"/>
        </patternFill>
      </fill>
    </dxf>
    <dxf>
      <font>
        <color theme="8" tint="0.79995117038483843"/>
      </font>
      <fill>
        <patternFill>
          <bgColor theme="8" tint="0.79995117038483843"/>
        </patternFill>
      </fill>
    </dxf>
    <dxf>
      <font>
        <color theme="8" tint="0.79995117038483843"/>
      </font>
      <fill>
        <patternFill>
          <bgColor theme="8" tint="0.79995117038483843"/>
        </patternFill>
      </fill>
    </dxf>
    <dxf>
      <font>
        <color theme="8" tint="0.79995117038483843"/>
      </font>
      <fill>
        <patternFill>
          <bgColor theme="8" tint="0.79995117038483843"/>
        </patternFill>
      </fill>
    </dxf>
    <dxf>
      <font>
        <color theme="8" tint="0.79995117038483843"/>
      </font>
      <fill>
        <patternFill>
          <bgColor theme="8" tint="0.79995117038483843"/>
        </patternFill>
      </fill>
    </dxf>
    <dxf>
      <font>
        <color theme="8" tint="0.79995117038483843"/>
      </font>
      <fill>
        <patternFill>
          <bgColor theme="8" tint="0.79995117038483843"/>
        </patternFill>
      </fill>
    </dxf>
    <dxf>
      <font>
        <color theme="8" tint="0.79995117038483843"/>
      </font>
      <fill>
        <patternFill>
          <bgColor theme="8" tint="0.79995117038483843"/>
        </patternFill>
      </fill>
    </dxf>
    <dxf>
      <font>
        <color theme="8" tint="0.79995117038483843"/>
      </font>
      <fill>
        <patternFill>
          <bgColor theme="8" tint="0.79995117038483843"/>
        </patternFill>
      </fill>
    </dxf>
    <dxf>
      <font>
        <color theme="8" tint="0.79995117038483843"/>
      </font>
      <fill>
        <patternFill>
          <bgColor theme="8" tint="0.79995117038483843"/>
        </patternFill>
      </fill>
    </dxf>
    <dxf>
      <font>
        <color theme="8" tint="0.79995117038483843"/>
      </font>
      <fill>
        <patternFill>
          <bgColor theme="8" tint="0.79995117038483843"/>
        </patternFill>
      </fill>
    </dxf>
    <dxf>
      <font>
        <color theme="8" tint="0.79995117038483843"/>
      </font>
      <fill>
        <patternFill>
          <bgColor theme="8" tint="0.79995117038483843"/>
        </patternFill>
      </fill>
    </dxf>
    <dxf>
      <font>
        <color theme="8" tint="0.79995117038483843"/>
      </font>
      <fill>
        <patternFill>
          <bgColor theme="8" tint="0.79995117038483843"/>
        </patternFill>
      </fill>
    </dxf>
    <dxf>
      <font>
        <color theme="8" tint="0.79995117038483843"/>
      </font>
      <fill>
        <patternFill>
          <bgColor theme="8" tint="0.79995117038483843"/>
        </patternFill>
      </fill>
    </dxf>
    <dxf>
      <font>
        <color theme="8" tint="0.79995117038483843"/>
      </font>
      <fill>
        <patternFill>
          <bgColor theme="8" tint="0.79995117038483843"/>
        </patternFill>
      </fill>
    </dxf>
    <dxf>
      <font>
        <color theme="8" tint="0.79995117038483843"/>
      </font>
      <fill>
        <patternFill>
          <bgColor theme="8" tint="0.79995117038483843"/>
        </patternFill>
      </fill>
    </dxf>
    <dxf>
      <font>
        <color theme="8" tint="0.79995117038483843"/>
      </font>
      <fill>
        <patternFill>
          <bgColor theme="8" tint="0.79995117038483843"/>
        </patternFill>
      </fill>
    </dxf>
    <dxf>
      <font>
        <color theme="8" tint="0.79995117038483843"/>
      </font>
      <fill>
        <patternFill>
          <bgColor theme="8" tint="0.79995117038483843"/>
        </patternFill>
      </fill>
    </dxf>
    <dxf>
      <font>
        <color theme="8" tint="0.79995117038483843"/>
      </font>
      <fill>
        <patternFill>
          <bgColor theme="8" tint="0.79995117038483843"/>
        </patternFill>
      </fill>
    </dxf>
    <dxf>
      <font>
        <color theme="8" tint="0.79995117038483843"/>
      </font>
      <fill>
        <patternFill>
          <bgColor theme="8" tint="0.79995117038483843"/>
        </patternFill>
      </fill>
    </dxf>
    <dxf>
      <font>
        <color theme="8" tint="0.79995117038483843"/>
      </font>
      <fill>
        <patternFill>
          <bgColor theme="8" tint="0.79995117038483843"/>
        </patternFill>
      </fill>
    </dxf>
    <dxf>
      <font>
        <color theme="8" tint="0.79995117038483843"/>
      </font>
      <fill>
        <patternFill>
          <bgColor theme="8" tint="0.79995117038483843"/>
        </patternFill>
      </fill>
    </dxf>
    <dxf>
      <font>
        <color theme="8" tint="0.79995117038483843"/>
      </font>
      <fill>
        <patternFill>
          <bgColor theme="8" tint="0.79995117038483843"/>
        </patternFill>
      </fill>
    </dxf>
    <dxf>
      <font>
        <color theme="8" tint="0.79995117038483843"/>
      </font>
      <fill>
        <patternFill>
          <bgColor theme="8" tint="0.79995117038483843"/>
        </patternFill>
      </fill>
    </dxf>
    <dxf>
      <font>
        <color theme="8" tint="0.79995117038483843"/>
      </font>
      <fill>
        <patternFill>
          <bgColor theme="8" tint="0.79995117038483843"/>
        </patternFill>
      </fill>
    </dxf>
    <dxf>
      <font>
        <color theme="8" tint="0.79995117038483843"/>
      </font>
      <fill>
        <patternFill>
          <bgColor theme="8" tint="0.79995117038483843"/>
        </patternFill>
      </fill>
    </dxf>
    <dxf>
      <font>
        <color theme="8" tint="0.79995117038483843"/>
      </font>
      <fill>
        <patternFill>
          <bgColor theme="8" tint="0.79995117038483843"/>
        </patternFill>
      </fill>
    </dxf>
    <dxf>
      <font>
        <color theme="8" tint="0.79995117038483843"/>
      </font>
      <fill>
        <patternFill>
          <bgColor theme="8" tint="0.79995117038483843"/>
        </patternFill>
      </fill>
    </dxf>
    <dxf>
      <font>
        <color theme="8" tint="0.79995117038483843"/>
      </font>
      <fill>
        <patternFill>
          <bgColor theme="8" tint="0.79995117038483843"/>
        </patternFill>
      </fill>
    </dxf>
    <dxf>
      <font>
        <color theme="8" tint="0.79995117038483843"/>
      </font>
      <fill>
        <patternFill>
          <bgColor theme="8" tint="0.79995117038483843"/>
        </patternFill>
      </fill>
    </dxf>
    <dxf>
      <font>
        <color theme="8" tint="0.79995117038483843"/>
      </font>
      <fill>
        <patternFill>
          <bgColor theme="8" tint="0.79995117038483843"/>
        </patternFill>
      </fill>
    </dxf>
    <dxf>
      <font>
        <color theme="8" tint="0.79995117038483843"/>
      </font>
      <fill>
        <patternFill>
          <bgColor theme="8" tint="0.79995117038483843"/>
        </patternFill>
      </fill>
    </dxf>
    <dxf>
      <font>
        <color theme="8" tint="0.79995117038483843"/>
      </font>
      <fill>
        <patternFill>
          <bgColor theme="8" tint="0.79995117038483843"/>
        </patternFill>
      </fill>
    </dxf>
    <dxf>
      <font>
        <color theme="8" tint="0.79995117038483843"/>
      </font>
      <fill>
        <patternFill>
          <bgColor theme="8" tint="0.79995117038483843"/>
        </patternFill>
      </fill>
    </dxf>
    <dxf>
      <font>
        <color theme="8" tint="0.79995117038483843"/>
      </font>
      <fill>
        <patternFill>
          <bgColor theme="8" tint="0.79995117038483843"/>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zivatel\Desktop\obecn&#237;%20vodovod%20od%202014\2023\2022-10-21_2023-Kalkulace-VODA.xlsx" TargetMode="External"/><Relationship Id="rId1" Type="http://schemas.openxmlformats.org/officeDocument/2006/relationships/externalLinkPath" Target="2022-10-21_2023-Kalkulace-VOD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dentifikace"/>
      <sheetName val="Plánová kalkulace"/>
      <sheetName val="Aktualizace - Plánová kalkulace"/>
      <sheetName val="Vyrovnávací kalkulace"/>
      <sheetName val="Vysvětlivky"/>
    </sheetNames>
    <sheetDataSet>
      <sheetData sheetId="0">
        <row r="21">
          <cell r="D21" t="str">
            <v>ano</v>
          </cell>
          <cell r="N21" t="str">
            <v>Prosím vyberte</v>
          </cell>
        </row>
        <row r="25">
          <cell r="D25" t="str">
            <v>obec Kvítkovice</v>
          </cell>
          <cell r="F25">
            <v>581593</v>
          </cell>
        </row>
        <row r="28">
          <cell r="D28" t="str">
            <v>obec Kvítkovice</v>
          </cell>
          <cell r="F28">
            <v>581593</v>
          </cell>
        </row>
        <row r="31">
          <cell r="D31" t="str">
            <v>obec Kvítkovice</v>
          </cell>
          <cell r="F31">
            <v>581593</v>
          </cell>
          <cell r="I31" t="str">
            <v>3102-684015-00581593-1/1</v>
          </cell>
        </row>
      </sheetData>
      <sheetData sheetId="1"/>
      <sheetData sheetId="2"/>
      <sheetData sheetId="3"/>
      <sheetData sheetId="4"/>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2AB9B-0AA6-450B-8D73-D77B879F9590}">
  <dimension ref="A1:H194"/>
  <sheetViews>
    <sheetView tabSelected="1" topLeftCell="A101" workbookViewId="0">
      <selection activeCell="A187" sqref="A187:XFD188"/>
    </sheetView>
  </sheetViews>
  <sheetFormatPr defaultRowHeight="15" x14ac:dyDescent="0.25"/>
  <cols>
    <col min="1" max="1" width="5.140625" customWidth="1"/>
    <col min="2" max="2" width="5.5703125" customWidth="1"/>
    <col min="3" max="3" width="38.5703125" customWidth="1"/>
    <col min="4" max="4" width="14.5703125" customWidth="1"/>
    <col min="5" max="5" width="17.7109375" customWidth="1"/>
    <col min="6" max="6" width="12.5703125" customWidth="1"/>
    <col min="7" max="7" width="10.7109375" customWidth="1"/>
    <col min="8" max="8" width="6.42578125" customWidth="1"/>
  </cols>
  <sheetData>
    <row r="1" spans="1:8" ht="16.5" x14ac:dyDescent="0.3">
      <c r="A1" s="1"/>
      <c r="B1" s="2"/>
      <c r="C1" s="1"/>
      <c r="D1" s="1"/>
      <c r="E1" s="1"/>
      <c r="F1" s="1"/>
      <c r="G1" s="3"/>
      <c r="H1" s="4"/>
    </row>
    <row r="2" spans="1:8" ht="16.5" x14ac:dyDescent="0.3">
      <c r="A2" s="1"/>
      <c r="B2" s="2"/>
      <c r="C2" s="1"/>
      <c r="D2" s="1"/>
      <c r="E2" s="1"/>
      <c r="F2" s="1"/>
      <c r="G2" s="3"/>
      <c r="H2" s="5"/>
    </row>
    <row r="3" spans="1:8" ht="17.25" thickBot="1" x14ac:dyDescent="0.35">
      <c r="A3" s="1"/>
      <c r="B3" s="2"/>
      <c r="C3" s="1"/>
      <c r="D3" s="1"/>
      <c r="E3" s="1"/>
      <c r="F3" s="1"/>
      <c r="G3" s="3"/>
      <c r="H3" s="5"/>
    </row>
    <row r="4" spans="1:8" ht="17.25" x14ac:dyDescent="0.3">
      <c r="A4" s="1"/>
      <c r="B4" s="6" t="s">
        <v>0</v>
      </c>
      <c r="C4" s="7"/>
      <c r="D4" s="7"/>
      <c r="E4" s="7"/>
      <c r="F4" s="8"/>
      <c r="G4" s="3"/>
      <c r="H4" s="5"/>
    </row>
    <row r="5" spans="1:8" ht="16.5" x14ac:dyDescent="0.3">
      <c r="A5" s="1"/>
      <c r="B5" s="9" t="s">
        <v>1</v>
      </c>
      <c r="C5" s="10"/>
      <c r="D5" s="10"/>
      <c r="E5" s="10"/>
      <c r="F5" s="11"/>
      <c r="G5" s="12"/>
      <c r="H5" s="13"/>
    </row>
    <row r="6" spans="1:8" ht="16.5" x14ac:dyDescent="0.3">
      <c r="A6" s="1"/>
      <c r="B6" s="14" t="s">
        <v>2</v>
      </c>
      <c r="C6" s="15"/>
      <c r="D6" s="15"/>
      <c r="E6" s="15"/>
      <c r="F6" s="16"/>
      <c r="G6" s="17"/>
      <c r="H6" s="18"/>
    </row>
    <row r="7" spans="1:8" ht="16.5" x14ac:dyDescent="0.3">
      <c r="A7" s="1"/>
      <c r="B7" s="19" t="s">
        <v>3</v>
      </c>
      <c r="C7" s="20"/>
      <c r="D7" s="20"/>
      <c r="E7" s="20"/>
      <c r="F7" s="21"/>
      <c r="G7" s="3"/>
      <c r="H7" s="5"/>
    </row>
    <row r="8" spans="1:8" ht="16.5" x14ac:dyDescent="0.3">
      <c r="A8" s="1"/>
      <c r="B8" s="19" t="s">
        <v>4</v>
      </c>
      <c r="C8" s="20"/>
      <c r="D8" s="20"/>
      <c r="E8" s="20"/>
      <c r="F8" s="21"/>
      <c r="G8" s="3"/>
      <c r="H8" s="5"/>
    </row>
    <row r="9" spans="1:8" ht="16.5" x14ac:dyDescent="0.3">
      <c r="A9" s="1"/>
      <c r="B9" s="19" t="s">
        <v>5</v>
      </c>
      <c r="C9" s="20"/>
      <c r="D9" s="20"/>
      <c r="E9" s="20"/>
      <c r="F9" s="21"/>
      <c r="G9" s="3"/>
      <c r="H9" s="5"/>
    </row>
    <row r="10" spans="1:8" ht="16.5" x14ac:dyDescent="0.3">
      <c r="A10" s="1"/>
      <c r="B10" s="19" t="s">
        <v>6</v>
      </c>
      <c r="C10" s="20"/>
      <c r="D10" s="20"/>
      <c r="E10" s="20"/>
      <c r="F10" s="21"/>
      <c r="G10" s="12"/>
      <c r="H10" s="5"/>
    </row>
    <row r="11" spans="1:8" ht="16.5" x14ac:dyDescent="0.3">
      <c r="A11" s="1"/>
      <c r="B11" s="19" t="s">
        <v>7</v>
      </c>
      <c r="C11" s="20"/>
      <c r="D11" s="20"/>
      <c r="E11" s="20"/>
      <c r="F11" s="21"/>
      <c r="G11" s="3"/>
      <c r="H11" s="5"/>
    </row>
    <row r="12" spans="1:8" ht="17.25" thickBot="1" x14ac:dyDescent="0.35">
      <c r="A12" s="1"/>
      <c r="B12" s="22" t="s">
        <v>8</v>
      </c>
      <c r="C12" s="23"/>
      <c r="D12" s="23"/>
      <c r="E12" s="23"/>
      <c r="F12" s="24"/>
      <c r="G12" s="17"/>
      <c r="H12" s="18"/>
    </row>
    <row r="13" spans="1:8" ht="16.5" x14ac:dyDescent="0.3">
      <c r="A13" s="1"/>
      <c r="B13" s="1"/>
      <c r="C13" s="25"/>
      <c r="D13" s="25"/>
      <c r="E13" s="25"/>
      <c r="F13" s="25"/>
      <c r="G13" s="17"/>
      <c r="H13" s="18"/>
    </row>
    <row r="14" spans="1:8" ht="17.25" thickBot="1" x14ac:dyDescent="0.35">
      <c r="A14" s="1"/>
      <c r="B14" s="26" t="s">
        <v>9</v>
      </c>
      <c r="C14" s="1"/>
      <c r="D14" s="1"/>
      <c r="E14" s="1"/>
      <c r="F14" s="27"/>
      <c r="G14" s="3"/>
      <c r="H14" s="5"/>
    </row>
    <row r="15" spans="1:8" ht="17.25" thickBot="1" x14ac:dyDescent="0.35">
      <c r="A15" s="1"/>
      <c r="B15" s="28"/>
      <c r="C15" s="1" t="s">
        <v>10</v>
      </c>
      <c r="D15" s="1"/>
      <c r="E15" s="1"/>
      <c r="F15" s="1"/>
      <c r="G15" s="3"/>
      <c r="H15" s="5"/>
    </row>
    <row r="16" spans="1:8" ht="17.25" thickBot="1" x14ac:dyDescent="0.35">
      <c r="A16" s="1"/>
      <c r="B16" s="29"/>
      <c r="C16" s="1" t="s">
        <v>11</v>
      </c>
      <c r="D16" s="30"/>
      <c r="E16" s="1"/>
      <c r="F16" s="31"/>
      <c r="G16" s="3"/>
      <c r="H16" s="5"/>
    </row>
    <row r="17" spans="1:8" ht="17.25" thickBot="1" x14ac:dyDescent="0.35">
      <c r="A17" s="1"/>
      <c r="B17" s="32"/>
      <c r="C17" s="1"/>
      <c r="D17" s="30"/>
      <c r="E17" s="1"/>
      <c r="F17" s="31" t="s">
        <v>12</v>
      </c>
      <c r="G17" s="3"/>
      <c r="H17" s="5"/>
    </row>
    <row r="18" spans="1:8" ht="26.25" thickBot="1" x14ac:dyDescent="0.35">
      <c r="A18" s="1"/>
      <c r="B18" s="33" t="s">
        <v>13</v>
      </c>
      <c r="C18" s="34"/>
      <c r="D18" s="34"/>
      <c r="E18" s="34"/>
      <c r="F18" s="35"/>
      <c r="G18" s="3"/>
      <c r="H18" s="5"/>
    </row>
    <row r="19" spans="1:8" ht="30.75" customHeight="1" thickBot="1" x14ac:dyDescent="0.35">
      <c r="A19" s="1"/>
      <c r="B19" s="36"/>
      <c r="C19" s="37" t="s">
        <v>14</v>
      </c>
      <c r="D19" s="38" t="s">
        <v>248</v>
      </c>
      <c r="E19" s="39"/>
      <c r="F19" s="40"/>
      <c r="G19" s="12"/>
      <c r="H19" s="5"/>
    </row>
    <row r="20" spans="1:8" ht="26.25" thickBot="1" x14ac:dyDescent="0.35">
      <c r="A20" s="1"/>
      <c r="B20" s="41"/>
      <c r="C20" s="42"/>
      <c r="D20" s="43"/>
      <c r="E20" s="44"/>
      <c r="F20" s="45"/>
      <c r="G20" s="3"/>
      <c r="H20" s="5"/>
    </row>
    <row r="21" spans="1:8" ht="16.5" x14ac:dyDescent="0.3">
      <c r="A21" s="1"/>
      <c r="B21" s="46"/>
      <c r="C21" s="46"/>
      <c r="D21" s="46"/>
      <c r="E21" s="46"/>
      <c r="F21" s="46"/>
      <c r="G21" s="3"/>
      <c r="H21" s="5"/>
    </row>
    <row r="22" spans="1:8" ht="17.25" thickBot="1" x14ac:dyDescent="0.35">
      <c r="A22" s="1"/>
      <c r="B22" s="47" t="s">
        <v>15</v>
      </c>
      <c r="C22" s="1"/>
      <c r="D22" s="1"/>
      <c r="E22" s="1"/>
      <c r="F22" s="1"/>
      <c r="G22" s="3"/>
      <c r="H22" s="5"/>
    </row>
    <row r="23" spans="1:8" ht="24" customHeight="1" x14ac:dyDescent="0.3">
      <c r="A23" s="1"/>
      <c r="B23" s="48" t="s">
        <v>16</v>
      </c>
      <c r="C23" s="49" t="s">
        <v>17</v>
      </c>
      <c r="D23" s="50" t="str">
        <f>+IF(AND(ISBLANK([1]Identifikace!D25),ISBLANK([1]Identifikace!N25)),"Vyplňte, prosím, údaje v listu Identifikace.",IF([1]Identifikace!D25=[1]Identifikace!N25,[1]Identifikace!D25,IF(AND(ISBLANK([1]Identifikace!D25),[1]Identifikace!N25&lt;&gt;0),[1]Identifikace!N25,IF(AND([1]Identifikace!D25&lt;&gt;0,[1]Identifikace!N25&lt;&gt;0),"viz list Identifikace",[1]Identifikace!D25))))</f>
        <v>obec Kvítkovice</v>
      </c>
      <c r="E23" s="51"/>
      <c r="F23" s="52"/>
      <c r="G23" s="53" t="s">
        <v>18</v>
      </c>
      <c r="H23" s="5"/>
    </row>
    <row r="24" spans="1:8" ht="21.75" customHeight="1" x14ac:dyDescent="0.3">
      <c r="A24" s="1"/>
      <c r="B24" s="48"/>
      <c r="C24" s="49" t="s">
        <v>19</v>
      </c>
      <c r="D24" s="54">
        <f>+IF(AND(ISBLANK([1]Identifikace!F25),ISBLANK([1]Identifikace!P25)),"Vyplňte, prosím, údaje v listu Identifikace.",IF([1]Identifikace!F25=[1]Identifikace!P25,[1]Identifikace!F25,IF(AND(ISBLANK([1]Identifikace!F25),[1]Identifikace!P25&lt;&gt;0),[1]Identifikace!P25,IF(AND([1]Identifikace!F25&lt;&gt;0,[1]Identifikace!P25&lt;&gt;0),"viz list Identifikace",[1]Identifikace!F25))))</f>
        <v>581593</v>
      </c>
      <c r="E24" s="55"/>
      <c r="F24" s="56"/>
      <c r="G24" s="53" t="s">
        <v>18</v>
      </c>
      <c r="H24" s="5"/>
    </row>
    <row r="25" spans="1:8" ht="16.5" customHeight="1" x14ac:dyDescent="0.3">
      <c r="A25" s="1"/>
      <c r="B25" s="48" t="s">
        <v>20</v>
      </c>
      <c r="C25" s="49" t="s">
        <v>21</v>
      </c>
      <c r="D25" s="54" t="str">
        <f>+IF(AND(ISBLANK([1]Identifikace!D28),ISBLANK([1]Identifikace!N28)),"Vyplňte, prosím, údaje v listu Identifikace.",IF([1]Identifikace!D28=[1]Identifikace!N28,[1]Identifikace!D28,IF(AND(ISBLANK([1]Identifikace!D28),[1]Identifikace!N28&lt;&gt;0),[1]Identifikace!N28,IF(AND([1]Identifikace!D28&lt;&gt;0,[1]Identifikace!N28&lt;&gt;0),"viz list Identifikace",[1]Identifikace!D28))))</f>
        <v>obec Kvítkovice</v>
      </c>
      <c r="E25" s="55"/>
      <c r="F25" s="56"/>
      <c r="G25" s="53" t="s">
        <v>18</v>
      </c>
      <c r="H25" s="5"/>
    </row>
    <row r="26" spans="1:8" ht="15" customHeight="1" x14ac:dyDescent="0.3">
      <c r="A26" s="1"/>
      <c r="B26" s="48"/>
      <c r="C26" s="49" t="s">
        <v>22</v>
      </c>
      <c r="D26" s="54">
        <f>+IF(AND(ISBLANK([1]Identifikace!F28),ISBLANK([1]Identifikace!P28)),"Vyplňte, prosím, údaje v listu Identifikace.",IF([1]Identifikace!F28=[1]Identifikace!P28,[1]Identifikace!F28,IF(AND(ISBLANK([1]Identifikace!F28),[1]Identifikace!P28&lt;&gt;0),[1]Identifikace!P28,IF(AND([1]Identifikace!F28&lt;&gt;0,[1]Identifikace!P28&lt;&gt;0),"viz list Identifikace",[1]Identifikace!F28))))</f>
        <v>581593</v>
      </c>
      <c r="E26" s="55"/>
      <c r="F26" s="56"/>
      <c r="G26" s="53" t="s">
        <v>18</v>
      </c>
      <c r="H26" s="5"/>
    </row>
    <row r="27" spans="1:8" ht="15.75" customHeight="1" x14ac:dyDescent="0.3">
      <c r="A27" s="1"/>
      <c r="B27" s="48" t="s">
        <v>23</v>
      </c>
      <c r="C27" s="49" t="s">
        <v>24</v>
      </c>
      <c r="D27" s="57" t="str">
        <f>+IF(AND(ISBLANK([1]Identifikace!D31),ISBLANK([1]Identifikace!N31)),"Vyplňte, prosím, údaje v listu Identifikace.","viz list Identifikace")</f>
        <v>viz list Identifikace</v>
      </c>
      <c r="E27" s="58"/>
      <c r="F27" s="59"/>
      <c r="G27" s="53" t="s">
        <v>18</v>
      </c>
      <c r="H27" s="5"/>
    </row>
    <row r="28" spans="1:8" ht="15.75" customHeight="1" x14ac:dyDescent="0.3">
      <c r="A28" s="1"/>
      <c r="B28" s="48"/>
      <c r="C28" s="49" t="s">
        <v>25</v>
      </c>
      <c r="D28" s="60" t="str">
        <f>+IF(AND(ISBLANK([1]Identifikace!F31),ISBLANK([1]Identifikace!P31)),"Vyplňte, prosím, údaje v listu Identifikace.","viz list Identifikace")</f>
        <v>viz list Identifikace</v>
      </c>
      <c r="E28" s="61"/>
      <c r="F28" s="62"/>
      <c r="G28" s="53" t="s">
        <v>18</v>
      </c>
      <c r="H28" s="5"/>
    </row>
    <row r="29" spans="1:8" ht="15.75" customHeight="1" x14ac:dyDescent="0.3">
      <c r="A29" s="1"/>
      <c r="B29" s="63" t="s">
        <v>26</v>
      </c>
      <c r="C29" s="49" t="s">
        <v>27</v>
      </c>
      <c r="D29" s="64" t="s">
        <v>28</v>
      </c>
      <c r="E29" s="65"/>
      <c r="F29" s="66"/>
      <c r="G29" s="53" t="s">
        <v>18</v>
      </c>
      <c r="H29" s="5"/>
    </row>
    <row r="30" spans="1:8" ht="15.75" customHeight="1" thickBot="1" x14ac:dyDescent="0.35">
      <c r="A30" s="1"/>
      <c r="B30" s="63" t="s">
        <v>29</v>
      </c>
      <c r="C30" s="49" t="s">
        <v>30</v>
      </c>
      <c r="D30" s="67"/>
      <c r="E30" s="68"/>
      <c r="F30" s="69"/>
      <c r="G30" s="53" t="s">
        <v>18</v>
      </c>
      <c r="H30" s="5"/>
    </row>
    <row r="31" spans="1:8" ht="17.25" thickBot="1" x14ac:dyDescent="0.35">
      <c r="A31" s="1"/>
      <c r="B31" s="1"/>
      <c r="C31" s="1"/>
      <c r="D31" s="1"/>
      <c r="E31" s="1"/>
      <c r="F31" s="1"/>
      <c r="G31" s="3"/>
      <c r="H31" s="5"/>
    </row>
    <row r="32" spans="1:8" ht="25.5" customHeight="1" x14ac:dyDescent="0.3">
      <c r="A32" s="1"/>
      <c r="B32" s="63"/>
      <c r="C32" s="70"/>
      <c r="D32" s="71"/>
      <c r="E32" s="72" t="s">
        <v>31</v>
      </c>
      <c r="F32" s="73" t="s">
        <v>32</v>
      </c>
      <c r="G32" s="3"/>
      <c r="H32" s="5"/>
    </row>
    <row r="33" spans="1:8" ht="22.5" customHeight="1" x14ac:dyDescent="0.3">
      <c r="A33" s="1"/>
      <c r="B33" s="63" t="s">
        <v>33</v>
      </c>
      <c r="C33" s="49" t="s">
        <v>34</v>
      </c>
      <c r="D33" s="71"/>
      <c r="E33" s="74" t="str">
        <f>+IF(ISBLANK([1]Identifikace!I31),"Vyplňte, prosím, v listu Identifikace","viz list Identifikace")</f>
        <v>viz list Identifikace</v>
      </c>
      <c r="F33" s="75" t="str">
        <f>+IF(ISBLANK([1]Identifikace!S31),"Vyplňte, prosím, v listu Identifikace","viz list Identifikace")</f>
        <v>Vyplňte, prosím, v listu Identifikace</v>
      </c>
      <c r="G33" s="53" t="s">
        <v>18</v>
      </c>
      <c r="H33" s="5"/>
    </row>
    <row r="34" spans="1:8" ht="16.5" x14ac:dyDescent="0.3">
      <c r="A34" s="1"/>
      <c r="B34" s="63" t="s">
        <v>35</v>
      </c>
      <c r="C34" s="76" t="s">
        <v>36</v>
      </c>
      <c r="D34" s="76"/>
      <c r="E34" s="77">
        <v>0.03</v>
      </c>
      <c r="F34" s="78"/>
      <c r="G34" s="53" t="s">
        <v>18</v>
      </c>
      <c r="H34" s="5"/>
    </row>
    <row r="35" spans="1:8" ht="16.5" x14ac:dyDescent="0.3">
      <c r="A35" s="1"/>
      <c r="B35" s="63" t="s">
        <v>37</v>
      </c>
      <c r="C35" s="76" t="s">
        <v>38</v>
      </c>
      <c r="D35" s="76"/>
      <c r="E35" s="79">
        <v>0.03</v>
      </c>
      <c r="F35" s="80"/>
      <c r="G35" s="53" t="s">
        <v>18</v>
      </c>
      <c r="H35" s="5"/>
    </row>
    <row r="36" spans="1:8" ht="17.25" thickBot="1" x14ac:dyDescent="0.35">
      <c r="A36" s="1"/>
      <c r="B36" s="63" t="s">
        <v>39</v>
      </c>
      <c r="C36" s="76" t="s">
        <v>40</v>
      </c>
      <c r="D36" s="76"/>
      <c r="E36" s="81">
        <v>7.4669999999999996</v>
      </c>
      <c r="F36" s="82"/>
      <c r="G36" s="53" t="s">
        <v>18</v>
      </c>
      <c r="H36" s="5"/>
    </row>
    <row r="37" spans="1:8" ht="17.25" x14ac:dyDescent="0.3">
      <c r="A37" s="1"/>
      <c r="B37" s="83"/>
      <c r="C37" s="1"/>
      <c r="D37" s="1"/>
      <c r="E37" s="1"/>
      <c r="F37" s="1"/>
      <c r="G37" s="3"/>
      <c r="H37" s="5"/>
    </row>
    <row r="38" spans="1:8" ht="21" thickBot="1" x14ac:dyDescent="0.35">
      <c r="A38" s="1"/>
      <c r="B38" s="84" t="s">
        <v>41</v>
      </c>
      <c r="C38" s="84"/>
      <c r="D38" s="84"/>
      <c r="E38" s="84"/>
      <c r="F38" s="84"/>
      <c r="G38" s="3"/>
      <c r="H38" s="5"/>
    </row>
    <row r="39" spans="1:8" ht="28.5" x14ac:dyDescent="0.3">
      <c r="A39" s="1"/>
      <c r="B39" s="85" t="s">
        <v>42</v>
      </c>
      <c r="C39" s="86" t="s">
        <v>43</v>
      </c>
      <c r="D39" s="87" t="s">
        <v>44</v>
      </c>
      <c r="E39" s="88" t="s">
        <v>31</v>
      </c>
      <c r="F39" s="89" t="s">
        <v>32</v>
      </c>
      <c r="G39" s="3"/>
      <c r="H39" s="5"/>
    </row>
    <row r="40" spans="1:8" ht="16.5" x14ac:dyDescent="0.3">
      <c r="A40" s="1"/>
      <c r="B40" s="90"/>
      <c r="C40" s="91"/>
      <c r="D40" s="92"/>
      <c r="E40" s="93">
        <v>2023</v>
      </c>
      <c r="F40" s="94">
        <v>2023</v>
      </c>
      <c r="G40" s="3"/>
      <c r="H40" s="5"/>
    </row>
    <row r="41" spans="1:8" ht="28.5" x14ac:dyDescent="0.3">
      <c r="A41" s="1"/>
      <c r="B41" s="90"/>
      <c r="C41" s="91"/>
      <c r="D41" s="92"/>
      <c r="E41" s="93" t="s">
        <v>45</v>
      </c>
      <c r="F41" s="94" t="s">
        <v>45</v>
      </c>
      <c r="G41" s="3"/>
      <c r="H41" s="5"/>
    </row>
    <row r="42" spans="1:8" ht="15.75" thickBot="1" x14ac:dyDescent="0.3">
      <c r="A42" s="95"/>
      <c r="B42" s="96">
        <v>1</v>
      </c>
      <c r="C42" s="97">
        <v>2</v>
      </c>
      <c r="D42" s="97" t="s">
        <v>46</v>
      </c>
      <c r="E42" s="97">
        <v>3</v>
      </c>
      <c r="F42" s="98">
        <v>4</v>
      </c>
      <c r="G42" s="3"/>
      <c r="H42" s="5"/>
    </row>
    <row r="43" spans="1:8" ht="16.5" x14ac:dyDescent="0.3">
      <c r="A43" s="1"/>
      <c r="B43" s="99" t="s">
        <v>47</v>
      </c>
      <c r="C43" s="100" t="s">
        <v>48</v>
      </c>
      <c r="D43" s="101" t="s">
        <v>49</v>
      </c>
      <c r="E43" s="102">
        <f>+E44+E45+E46+E47</f>
        <v>1.3000000000000001E-2</v>
      </c>
      <c r="F43" s="103">
        <f>+F44+F45+F46+F47</f>
        <v>0</v>
      </c>
      <c r="G43" s="53" t="s">
        <v>18</v>
      </c>
      <c r="H43" s="5"/>
    </row>
    <row r="44" spans="1:8" ht="15.75" customHeight="1" x14ac:dyDescent="0.3">
      <c r="A44" s="1"/>
      <c r="B44" s="104" t="s">
        <v>50</v>
      </c>
      <c r="C44" s="105" t="s">
        <v>51</v>
      </c>
      <c r="D44" s="106" t="s">
        <v>49</v>
      </c>
      <c r="E44" s="107"/>
      <c r="F44" s="108"/>
      <c r="G44" s="53" t="s">
        <v>18</v>
      </c>
      <c r="H44" s="5"/>
    </row>
    <row r="45" spans="1:8" ht="15.75" customHeight="1" x14ac:dyDescent="0.3">
      <c r="A45" s="1"/>
      <c r="B45" s="104" t="s">
        <v>52</v>
      </c>
      <c r="C45" s="105" t="s">
        <v>53</v>
      </c>
      <c r="D45" s="106" t="s">
        <v>49</v>
      </c>
      <c r="E45" s="107"/>
      <c r="F45" s="108"/>
      <c r="G45" s="53" t="s">
        <v>18</v>
      </c>
      <c r="H45" s="5"/>
    </row>
    <row r="46" spans="1:8" ht="15.75" customHeight="1" x14ac:dyDescent="0.3">
      <c r="A46" s="1"/>
      <c r="B46" s="104" t="s">
        <v>54</v>
      </c>
      <c r="C46" s="105" t="s">
        <v>55</v>
      </c>
      <c r="D46" s="106" t="s">
        <v>49</v>
      </c>
      <c r="E46" s="107">
        <v>3.0000000000000001E-3</v>
      </c>
      <c r="F46" s="108"/>
      <c r="G46" s="53" t="s">
        <v>18</v>
      </c>
      <c r="H46" s="5"/>
    </row>
    <row r="47" spans="1:8" ht="29.25" thickBot="1" x14ac:dyDescent="0.35">
      <c r="A47" s="1"/>
      <c r="B47" s="109" t="s">
        <v>56</v>
      </c>
      <c r="C47" s="110" t="s">
        <v>57</v>
      </c>
      <c r="D47" s="111" t="s">
        <v>49</v>
      </c>
      <c r="E47" s="112">
        <v>0.01</v>
      </c>
      <c r="F47" s="113"/>
      <c r="G47" s="53" t="s">
        <v>18</v>
      </c>
      <c r="H47" s="5"/>
    </row>
    <row r="48" spans="1:8" ht="16.5" x14ac:dyDescent="0.3">
      <c r="A48" s="1"/>
      <c r="B48" s="99" t="s">
        <v>58</v>
      </c>
      <c r="C48" s="100" t="s">
        <v>59</v>
      </c>
      <c r="D48" s="101" t="s">
        <v>49</v>
      </c>
      <c r="E48" s="102">
        <f>+E49+E50</f>
        <v>2.5000000000000001E-2</v>
      </c>
      <c r="F48" s="103">
        <f>+F49+F50</f>
        <v>0</v>
      </c>
      <c r="G48" s="53" t="s">
        <v>18</v>
      </c>
      <c r="H48" s="5"/>
    </row>
    <row r="49" spans="1:8" ht="21" customHeight="1" x14ac:dyDescent="0.3">
      <c r="A49" s="1"/>
      <c r="B49" s="104" t="s">
        <v>60</v>
      </c>
      <c r="C49" s="105" t="s">
        <v>61</v>
      </c>
      <c r="D49" s="106" t="s">
        <v>49</v>
      </c>
      <c r="E49" s="107">
        <v>2.5000000000000001E-2</v>
      </c>
      <c r="F49" s="108"/>
      <c r="G49" s="53" t="s">
        <v>18</v>
      </c>
      <c r="H49" s="5"/>
    </row>
    <row r="50" spans="1:8" ht="21" customHeight="1" thickBot="1" x14ac:dyDescent="0.35">
      <c r="A50" s="1"/>
      <c r="B50" s="109" t="s">
        <v>62</v>
      </c>
      <c r="C50" s="110" t="s">
        <v>63</v>
      </c>
      <c r="D50" s="111" t="s">
        <v>49</v>
      </c>
      <c r="E50" s="112"/>
      <c r="F50" s="113"/>
      <c r="G50" s="53" t="s">
        <v>18</v>
      </c>
      <c r="H50" s="5"/>
    </row>
    <row r="51" spans="1:8" ht="21" customHeight="1" x14ac:dyDescent="0.3">
      <c r="A51" s="1"/>
      <c r="B51" s="99" t="s">
        <v>64</v>
      </c>
      <c r="C51" s="100" t="s">
        <v>65</v>
      </c>
      <c r="D51" s="101" t="s">
        <v>49</v>
      </c>
      <c r="E51" s="102">
        <f>+E52+E53</f>
        <v>2.3E-2</v>
      </c>
      <c r="F51" s="103">
        <f>+F52+F53</f>
        <v>0</v>
      </c>
      <c r="G51" s="53" t="s">
        <v>18</v>
      </c>
      <c r="H51" s="5"/>
    </row>
    <row r="52" spans="1:8" ht="21" customHeight="1" x14ac:dyDescent="0.3">
      <c r="A52" s="1"/>
      <c r="B52" s="104" t="s">
        <v>66</v>
      </c>
      <c r="C52" s="105" t="s">
        <v>67</v>
      </c>
      <c r="D52" s="106" t="s">
        <v>49</v>
      </c>
      <c r="E52" s="107">
        <v>2.3E-2</v>
      </c>
      <c r="F52" s="108"/>
      <c r="G52" s="53" t="s">
        <v>18</v>
      </c>
      <c r="H52" s="5"/>
    </row>
    <row r="53" spans="1:8" ht="21" customHeight="1" thickBot="1" x14ac:dyDescent="0.35">
      <c r="A53" s="1"/>
      <c r="B53" s="109" t="s">
        <v>68</v>
      </c>
      <c r="C53" s="110" t="s">
        <v>69</v>
      </c>
      <c r="D53" s="111" t="s">
        <v>49</v>
      </c>
      <c r="E53" s="112"/>
      <c r="F53" s="113"/>
      <c r="G53" s="53" t="s">
        <v>18</v>
      </c>
      <c r="H53" s="5"/>
    </row>
    <row r="54" spans="1:8" ht="21" customHeight="1" x14ac:dyDescent="0.3">
      <c r="A54" s="1"/>
      <c r="B54" s="99" t="s">
        <v>70</v>
      </c>
      <c r="C54" s="100" t="s">
        <v>71</v>
      </c>
      <c r="D54" s="101" t="s">
        <v>49</v>
      </c>
      <c r="E54" s="102">
        <f>+E55+E56+E57+SUMIF(E58,"&gt;=0",E58)</f>
        <v>0.12509799999999999</v>
      </c>
      <c r="F54" s="103">
        <f>+F55+F56+F57+SUMIF(F58,"&gt;=0",F58)</f>
        <v>0</v>
      </c>
      <c r="G54" s="53" t="s">
        <v>18</v>
      </c>
      <c r="H54" s="5"/>
    </row>
    <row r="55" spans="1:8" ht="21" customHeight="1" x14ac:dyDescent="0.3">
      <c r="A55" s="1"/>
      <c r="B55" s="104" t="s">
        <v>72</v>
      </c>
      <c r="C55" s="105" t="s">
        <v>73</v>
      </c>
      <c r="D55" s="106" t="s">
        <v>49</v>
      </c>
      <c r="E55" s="107">
        <v>7.5864000000000001E-2</v>
      </c>
      <c r="F55" s="108"/>
      <c r="G55" s="53" t="s">
        <v>18</v>
      </c>
      <c r="H55" s="5"/>
    </row>
    <row r="56" spans="1:8" ht="21" customHeight="1" x14ac:dyDescent="0.3">
      <c r="A56" s="1"/>
      <c r="B56" s="104" t="s">
        <v>74</v>
      </c>
      <c r="C56" s="114" t="s">
        <v>75</v>
      </c>
      <c r="D56" s="106" t="s">
        <v>49</v>
      </c>
      <c r="E56" s="107">
        <v>2.4233999999999999E-2</v>
      </c>
      <c r="F56" s="108"/>
      <c r="G56" s="53" t="s">
        <v>18</v>
      </c>
      <c r="H56" s="5"/>
    </row>
    <row r="57" spans="1:8" ht="21" customHeight="1" x14ac:dyDescent="0.3">
      <c r="A57" s="1"/>
      <c r="B57" s="104" t="s">
        <v>76</v>
      </c>
      <c r="C57" s="105" t="s">
        <v>77</v>
      </c>
      <c r="D57" s="106" t="s">
        <v>49</v>
      </c>
      <c r="E57" s="107">
        <v>2.5000000000000001E-2</v>
      </c>
      <c r="F57" s="108"/>
      <c r="G57" s="53" t="s">
        <v>18</v>
      </c>
      <c r="H57" s="5"/>
    </row>
    <row r="58" spans="1:8" ht="21" customHeight="1" thickBot="1" x14ac:dyDescent="0.35">
      <c r="A58" s="1"/>
      <c r="B58" s="109" t="s">
        <v>78</v>
      </c>
      <c r="C58" s="115" t="s">
        <v>79</v>
      </c>
      <c r="D58" s="111" t="s">
        <v>49</v>
      </c>
      <c r="E58" s="116">
        <f>+E112</f>
        <v>0</v>
      </c>
      <c r="F58" s="117">
        <f>+F112</f>
        <v>0</v>
      </c>
      <c r="G58" s="53" t="s">
        <v>18</v>
      </c>
      <c r="H58" s="4"/>
    </row>
    <row r="59" spans="1:8" ht="21" customHeight="1" x14ac:dyDescent="0.3">
      <c r="A59" s="1"/>
      <c r="B59" s="99" t="s">
        <v>80</v>
      </c>
      <c r="C59" s="100" t="s">
        <v>81</v>
      </c>
      <c r="D59" s="101" t="s">
        <v>49</v>
      </c>
      <c r="E59" s="102">
        <f>+E60+E61+E62</f>
        <v>1.4999999999999999E-2</v>
      </c>
      <c r="F59" s="103">
        <f>+F60+F61+F62</f>
        <v>0</v>
      </c>
      <c r="G59" s="53" t="s">
        <v>18</v>
      </c>
      <c r="H59" s="5"/>
    </row>
    <row r="60" spans="1:8" ht="21" customHeight="1" x14ac:dyDescent="0.3">
      <c r="A60" s="1"/>
      <c r="B60" s="104" t="s">
        <v>82</v>
      </c>
      <c r="C60" s="105" t="s">
        <v>83</v>
      </c>
      <c r="D60" s="106" t="s">
        <v>49</v>
      </c>
      <c r="E60" s="107"/>
      <c r="F60" s="108"/>
      <c r="G60" s="53" t="s">
        <v>18</v>
      </c>
      <c r="H60" s="5"/>
    </row>
    <row r="61" spans="1:8" ht="21" customHeight="1" x14ac:dyDescent="0.3">
      <c r="A61" s="1"/>
      <c r="B61" s="104" t="s">
        <v>84</v>
      </c>
      <c r="C61" s="105" t="s">
        <v>85</v>
      </c>
      <c r="D61" s="106" t="s">
        <v>49</v>
      </c>
      <c r="E61" s="107">
        <v>1.4999999999999999E-2</v>
      </c>
      <c r="F61" s="108"/>
      <c r="G61" s="53" t="s">
        <v>18</v>
      </c>
      <c r="H61" s="5"/>
    </row>
    <row r="62" spans="1:8" ht="21" customHeight="1" thickBot="1" x14ac:dyDescent="0.35">
      <c r="A62" s="1"/>
      <c r="B62" s="109" t="s">
        <v>86</v>
      </c>
      <c r="C62" s="110" t="s">
        <v>87</v>
      </c>
      <c r="D62" s="111" t="s">
        <v>49</v>
      </c>
      <c r="E62" s="112"/>
      <c r="F62" s="113"/>
      <c r="G62" s="53" t="s">
        <v>18</v>
      </c>
      <c r="H62" s="5"/>
    </row>
    <row r="63" spans="1:8" ht="21" customHeight="1" x14ac:dyDescent="0.3">
      <c r="A63" s="1"/>
      <c r="B63" s="118" t="s">
        <v>88</v>
      </c>
      <c r="C63" s="49" t="s">
        <v>89</v>
      </c>
      <c r="D63" s="119" t="s">
        <v>49</v>
      </c>
      <c r="E63" s="120"/>
      <c r="F63" s="121"/>
      <c r="G63" s="53" t="s">
        <v>18</v>
      </c>
      <c r="H63" s="5"/>
    </row>
    <row r="64" spans="1:8" ht="21" customHeight="1" x14ac:dyDescent="0.3">
      <c r="A64" s="1"/>
      <c r="B64" s="118" t="s">
        <v>90</v>
      </c>
      <c r="C64" s="49" t="s">
        <v>91</v>
      </c>
      <c r="D64" s="119" t="s">
        <v>49</v>
      </c>
      <c r="E64" s="122"/>
      <c r="F64" s="123"/>
      <c r="G64" s="53" t="s">
        <v>18</v>
      </c>
      <c r="H64" s="4"/>
    </row>
    <row r="65" spans="1:8" ht="21" customHeight="1" thickBot="1" x14ac:dyDescent="0.35">
      <c r="A65" s="1"/>
      <c r="B65" s="124" t="s">
        <v>92</v>
      </c>
      <c r="C65" s="125" t="s">
        <v>93</v>
      </c>
      <c r="D65" s="126" t="s">
        <v>49</v>
      </c>
      <c r="E65" s="127"/>
      <c r="F65" s="128"/>
      <c r="G65" s="53" t="s">
        <v>18</v>
      </c>
      <c r="H65" s="5"/>
    </row>
    <row r="66" spans="1:8" ht="21" customHeight="1" x14ac:dyDescent="0.3">
      <c r="A66" s="1"/>
      <c r="B66" s="118" t="s">
        <v>94</v>
      </c>
      <c r="C66" s="129" t="s">
        <v>95</v>
      </c>
      <c r="D66" s="130" t="s">
        <v>49</v>
      </c>
      <c r="E66" s="120"/>
      <c r="F66" s="121"/>
      <c r="G66" s="53" t="s">
        <v>18</v>
      </c>
      <c r="H66" s="5"/>
    </row>
    <row r="67" spans="1:8" ht="21" customHeight="1" thickBot="1" x14ac:dyDescent="0.35">
      <c r="A67" s="1"/>
      <c r="B67" s="109" t="s">
        <v>96</v>
      </c>
      <c r="C67" s="110" t="s">
        <v>97</v>
      </c>
      <c r="D67" s="111" t="s">
        <v>49</v>
      </c>
      <c r="E67" s="112"/>
      <c r="F67" s="113"/>
      <c r="G67" s="53" t="s">
        <v>18</v>
      </c>
      <c r="H67" s="5"/>
    </row>
    <row r="68" spans="1:8" ht="21" customHeight="1" thickBot="1" x14ac:dyDescent="0.35">
      <c r="A68" s="1"/>
      <c r="B68" s="131" t="s">
        <v>98</v>
      </c>
      <c r="C68" s="132" t="s">
        <v>99</v>
      </c>
      <c r="D68" s="133" t="s">
        <v>49</v>
      </c>
      <c r="E68" s="134">
        <f>+E43+E48+E51+E54+E63+E64+E65+E66+E59</f>
        <v>0.201098</v>
      </c>
      <c r="F68" s="135">
        <f>+F43+F48+F51+F54+F63+F64+F65+F66+F59</f>
        <v>0</v>
      </c>
      <c r="G68" s="53" t="s">
        <v>18</v>
      </c>
      <c r="H68" s="5"/>
    </row>
    <row r="69" spans="1:8" ht="21" customHeight="1" thickBot="1" x14ac:dyDescent="0.35">
      <c r="A69" s="1"/>
      <c r="B69" s="136"/>
      <c r="C69" s="137"/>
      <c r="D69" s="138"/>
      <c r="E69" s="137"/>
      <c r="F69" s="137"/>
      <c r="G69" s="3"/>
      <c r="H69" s="5"/>
    </row>
    <row r="70" spans="1:8" ht="21" customHeight="1" x14ac:dyDescent="0.3">
      <c r="A70" s="1"/>
      <c r="B70" s="139" t="s">
        <v>100</v>
      </c>
      <c r="C70" s="140" t="s">
        <v>101</v>
      </c>
      <c r="D70" s="141" t="s">
        <v>102</v>
      </c>
      <c r="E70" s="142">
        <v>2</v>
      </c>
      <c r="F70" s="143"/>
      <c r="G70" s="53" t="s">
        <v>18</v>
      </c>
      <c r="H70" s="5"/>
    </row>
    <row r="71" spans="1:8" ht="21" customHeight="1" x14ac:dyDescent="0.3">
      <c r="A71" s="1"/>
      <c r="B71" s="144" t="s">
        <v>103</v>
      </c>
      <c r="C71" s="145" t="s">
        <v>104</v>
      </c>
      <c r="D71" s="146" t="s">
        <v>105</v>
      </c>
      <c r="E71" s="107">
        <v>5.0000000000000001E-3</v>
      </c>
      <c r="F71" s="147" t="s">
        <v>106</v>
      </c>
      <c r="G71" s="53" t="s">
        <v>18</v>
      </c>
      <c r="H71" s="148"/>
    </row>
    <row r="72" spans="1:8" ht="21" customHeight="1" x14ac:dyDescent="0.3">
      <c r="A72" s="1"/>
      <c r="B72" s="144" t="s">
        <v>107</v>
      </c>
      <c r="C72" s="149" t="s">
        <v>108</v>
      </c>
      <c r="D72" s="146" t="s">
        <v>105</v>
      </c>
      <c r="E72" s="107">
        <v>5.0000000000000001E-3</v>
      </c>
      <c r="F72" s="147" t="s">
        <v>106</v>
      </c>
      <c r="G72" s="53" t="s">
        <v>18</v>
      </c>
      <c r="H72" s="5"/>
    </row>
    <row r="73" spans="1:8" ht="21" customHeight="1" x14ac:dyDescent="0.3">
      <c r="A73" s="1"/>
      <c r="B73" s="144" t="s">
        <v>109</v>
      </c>
      <c r="C73" s="145" t="s">
        <v>110</v>
      </c>
      <c r="D73" s="146" t="s">
        <v>105</v>
      </c>
      <c r="E73" s="150" t="s">
        <v>106</v>
      </c>
      <c r="F73" s="108"/>
      <c r="G73" s="53" t="s">
        <v>18</v>
      </c>
      <c r="H73" s="151"/>
    </row>
    <row r="74" spans="1:8" ht="21" customHeight="1" x14ac:dyDescent="0.3">
      <c r="A74" s="1"/>
      <c r="B74" s="144" t="s">
        <v>111</v>
      </c>
      <c r="C74" s="149" t="s">
        <v>112</v>
      </c>
      <c r="D74" s="146" t="s">
        <v>105</v>
      </c>
      <c r="E74" s="150" t="s">
        <v>106</v>
      </c>
      <c r="F74" s="108"/>
      <c r="G74" s="53" t="s">
        <v>18</v>
      </c>
      <c r="H74" s="5"/>
    </row>
    <row r="75" spans="1:8" ht="21" customHeight="1" x14ac:dyDescent="0.3">
      <c r="A75" s="1"/>
      <c r="B75" s="144" t="s">
        <v>113</v>
      </c>
      <c r="C75" s="145" t="s">
        <v>114</v>
      </c>
      <c r="D75" s="146" t="s">
        <v>105</v>
      </c>
      <c r="E75" s="150" t="s">
        <v>106</v>
      </c>
      <c r="F75" s="108"/>
      <c r="G75" s="53" t="s">
        <v>18</v>
      </c>
      <c r="H75" s="151"/>
    </row>
    <row r="76" spans="1:8" ht="21" customHeight="1" x14ac:dyDescent="0.3">
      <c r="A76" s="1"/>
      <c r="B76" s="144" t="s">
        <v>115</v>
      </c>
      <c r="C76" s="145" t="s">
        <v>116</v>
      </c>
      <c r="D76" s="146" t="s">
        <v>105</v>
      </c>
      <c r="E76" s="150" t="s">
        <v>106</v>
      </c>
      <c r="F76" s="108"/>
      <c r="G76" s="53" t="s">
        <v>18</v>
      </c>
      <c r="H76" s="5"/>
    </row>
    <row r="77" spans="1:8" ht="21" customHeight="1" x14ac:dyDescent="0.3">
      <c r="A77" s="1"/>
      <c r="B77" s="144" t="s">
        <v>117</v>
      </c>
      <c r="C77" s="145" t="s">
        <v>118</v>
      </c>
      <c r="D77" s="146" t="s">
        <v>105</v>
      </c>
      <c r="E77" s="122"/>
      <c r="F77" s="108"/>
      <c r="G77" s="53" t="s">
        <v>18</v>
      </c>
      <c r="H77" s="12"/>
    </row>
    <row r="78" spans="1:8" ht="21" customHeight="1" thickBot="1" x14ac:dyDescent="0.35">
      <c r="A78" s="1"/>
      <c r="B78" s="152" t="s">
        <v>119</v>
      </c>
      <c r="C78" s="153" t="s">
        <v>120</v>
      </c>
      <c r="D78" s="154" t="s">
        <v>105</v>
      </c>
      <c r="E78" s="112"/>
      <c r="F78" s="128"/>
      <c r="G78" s="53" t="s">
        <v>18</v>
      </c>
      <c r="H78" s="12"/>
    </row>
    <row r="79" spans="1:8" ht="16.5" x14ac:dyDescent="0.3">
      <c r="A79" s="1"/>
      <c r="B79" s="26"/>
      <c r="C79" s="1"/>
      <c r="D79" s="1"/>
      <c r="E79" s="1"/>
      <c r="F79" s="1"/>
      <c r="G79" s="53"/>
      <c r="H79" s="5"/>
    </row>
    <row r="80" spans="1:8" ht="16.5" x14ac:dyDescent="0.3">
      <c r="A80" s="1"/>
      <c r="B80" s="26" t="s">
        <v>121</v>
      </c>
      <c r="C80" s="1"/>
      <c r="D80" s="1"/>
      <c r="E80" s="1"/>
      <c r="F80" s="1"/>
      <c r="G80" s="3"/>
      <c r="H80" s="5"/>
    </row>
    <row r="81" spans="1:8" ht="16.5" x14ac:dyDescent="0.3">
      <c r="A81" s="1"/>
      <c r="B81" s="155" t="s">
        <v>122</v>
      </c>
      <c r="C81" s="156"/>
      <c r="D81" s="1"/>
      <c r="E81" s="1"/>
      <c r="F81" s="1"/>
      <c r="G81" s="3"/>
      <c r="H81" s="5"/>
    </row>
    <row r="82" spans="1:8" ht="16.5" x14ac:dyDescent="0.3">
      <c r="A82" s="1"/>
      <c r="B82" s="155" t="s">
        <v>123</v>
      </c>
      <c r="C82" s="1"/>
      <c r="D82" s="1"/>
      <c r="E82" s="1"/>
      <c r="F82" s="1"/>
      <c r="G82" s="157"/>
      <c r="H82" s="5"/>
    </row>
    <row r="83" spans="1:8" ht="16.5" x14ac:dyDescent="0.3">
      <c r="A83" s="1"/>
      <c r="B83" s="155" t="s">
        <v>124</v>
      </c>
      <c r="C83" s="1"/>
      <c r="D83" s="1"/>
      <c r="E83" s="1"/>
      <c r="F83" s="1"/>
      <c r="G83" s="3"/>
      <c r="H83" s="5"/>
    </row>
    <row r="84" spans="1:8" ht="16.5" x14ac:dyDescent="0.3">
      <c r="A84" s="1"/>
      <c r="B84" s="155" t="s">
        <v>125</v>
      </c>
      <c r="C84" s="1"/>
      <c r="D84" s="1"/>
      <c r="E84" s="1"/>
      <c r="F84" s="1"/>
      <c r="G84" s="3"/>
      <c r="H84" s="5"/>
    </row>
    <row r="85" spans="1:8" ht="16.5" x14ac:dyDescent="0.3">
      <c r="A85" s="1"/>
      <c r="B85" s="155" t="s">
        <v>126</v>
      </c>
      <c r="C85" s="1"/>
      <c r="D85" s="1"/>
      <c r="E85" s="1"/>
      <c r="F85" s="1"/>
      <c r="G85" s="3"/>
      <c r="H85" s="5"/>
    </row>
    <row r="86" spans="1:8" ht="16.5" x14ac:dyDescent="0.3">
      <c r="A86" s="1"/>
      <c r="B86" s="156"/>
      <c r="C86" s="1"/>
      <c r="D86" s="1"/>
      <c r="E86" s="1"/>
      <c r="F86" s="1"/>
      <c r="G86" s="3"/>
      <c r="H86" s="5"/>
    </row>
    <row r="87" spans="1:8" ht="17.25" thickBot="1" x14ac:dyDescent="0.35">
      <c r="A87" s="1"/>
      <c r="B87" s="47" t="s">
        <v>127</v>
      </c>
      <c r="C87" s="1"/>
      <c r="D87" s="1"/>
      <c r="E87" s="1"/>
      <c r="F87" s="1"/>
      <c r="G87" s="3"/>
      <c r="H87" s="5"/>
    </row>
    <row r="88" spans="1:8" ht="21" thickBot="1" x14ac:dyDescent="0.35">
      <c r="A88" s="1"/>
      <c r="B88" s="158" t="s">
        <v>128</v>
      </c>
      <c r="C88" s="159"/>
      <c r="D88" s="159"/>
      <c r="E88" s="159"/>
      <c r="F88" s="160"/>
      <c r="G88" s="161"/>
      <c r="H88" s="151"/>
    </row>
    <row r="89" spans="1:8" ht="28.5" x14ac:dyDescent="0.3">
      <c r="A89" s="1"/>
      <c r="B89" s="162"/>
      <c r="C89" s="86" t="s">
        <v>129</v>
      </c>
      <c r="D89" s="163" t="s">
        <v>130</v>
      </c>
      <c r="E89" s="88" t="s">
        <v>31</v>
      </c>
      <c r="F89" s="89" t="s">
        <v>32</v>
      </c>
      <c r="G89" s="164"/>
      <c r="H89" s="5"/>
    </row>
    <row r="90" spans="1:8" ht="28.5" x14ac:dyDescent="0.3">
      <c r="A90" s="1"/>
      <c r="B90" s="165"/>
      <c r="C90" s="91"/>
      <c r="D90" s="166"/>
      <c r="E90" s="93" t="s">
        <v>45</v>
      </c>
      <c r="F90" s="94" t="s">
        <v>45</v>
      </c>
      <c r="G90" s="164"/>
      <c r="H90" s="5"/>
    </row>
    <row r="91" spans="1:8" ht="17.25" thickBot="1" x14ac:dyDescent="0.35">
      <c r="A91" s="1"/>
      <c r="B91" s="167">
        <v>1</v>
      </c>
      <c r="C91" s="168">
        <v>2</v>
      </c>
      <c r="D91" s="168" t="s">
        <v>46</v>
      </c>
      <c r="E91" s="169" t="s">
        <v>131</v>
      </c>
      <c r="F91" s="170" t="s">
        <v>132</v>
      </c>
      <c r="G91" s="164"/>
      <c r="H91" s="5"/>
    </row>
    <row r="92" spans="1:8" ht="21" customHeight="1" x14ac:dyDescent="0.3">
      <c r="A92" s="1"/>
      <c r="B92" s="171" t="s">
        <v>133</v>
      </c>
      <c r="C92" s="172" t="s">
        <v>134</v>
      </c>
      <c r="D92" s="173" t="s">
        <v>135</v>
      </c>
      <c r="E92" s="102">
        <f>+IFERROR(+IF(E71&lt;&gt;0,E68/E71,IF(E78&lt;&gt;0,E68/E78,E68/E77))," ")</f>
        <v>40.2196</v>
      </c>
      <c r="F92" s="103" t="str">
        <f>IFERROR(IF((F73+F75)&lt;&gt;0,F68/(F73+F75),IF(F77&lt;&gt;0,F68/F77,F68/F78)),"  ")</f>
        <v xml:space="preserve">  </v>
      </c>
      <c r="G92" s="53" t="s">
        <v>18</v>
      </c>
      <c r="H92" s="4"/>
    </row>
    <row r="93" spans="1:8" ht="21" customHeight="1" x14ac:dyDescent="0.3">
      <c r="A93" s="1"/>
      <c r="B93" s="144" t="s">
        <v>136</v>
      </c>
      <c r="C93" s="174" t="s">
        <v>137</v>
      </c>
      <c r="D93" s="146" t="s">
        <v>49</v>
      </c>
      <c r="E93" s="175">
        <f>IFERROR(+E94+E95,0)</f>
        <v>0</v>
      </c>
      <c r="F93" s="176">
        <f>IFERROR(+F94+F95,0)</f>
        <v>0</v>
      </c>
      <c r="G93" s="53" t="s">
        <v>18</v>
      </c>
      <c r="H93" s="177"/>
    </row>
    <row r="94" spans="1:8" ht="21" customHeight="1" x14ac:dyDescent="0.3">
      <c r="A94" s="1"/>
      <c r="B94" s="178" t="s">
        <v>138</v>
      </c>
      <c r="C94" s="145" t="s">
        <v>139</v>
      </c>
      <c r="D94" s="146" t="s">
        <v>49</v>
      </c>
      <c r="E94" s="107"/>
      <c r="F94" s="108"/>
      <c r="G94" s="53" t="s">
        <v>18</v>
      </c>
      <c r="H94" s="4"/>
    </row>
    <row r="95" spans="1:8" ht="21" customHeight="1" x14ac:dyDescent="0.3">
      <c r="A95" s="1"/>
      <c r="B95" s="178" t="s">
        <v>140</v>
      </c>
      <c r="C95" s="145" t="s">
        <v>141</v>
      </c>
      <c r="D95" s="146" t="s">
        <v>49</v>
      </c>
      <c r="E95" s="107"/>
      <c r="F95" s="108"/>
      <c r="G95" s="53" t="s">
        <v>18</v>
      </c>
      <c r="H95" s="5"/>
    </row>
    <row r="96" spans="1:8" ht="21" customHeight="1" x14ac:dyDescent="0.3">
      <c r="A96" s="1"/>
      <c r="B96" s="144" t="s">
        <v>142</v>
      </c>
      <c r="C96" s="174" t="s">
        <v>143</v>
      </c>
      <c r="D96" s="146" t="s">
        <v>49</v>
      </c>
      <c r="E96" s="175">
        <f>IFERROR(+E68+E93,0)</f>
        <v>0.201098</v>
      </c>
      <c r="F96" s="176">
        <f>IFERROR(+F68+F93,0)</f>
        <v>0</v>
      </c>
      <c r="G96" s="53" t="s">
        <v>18</v>
      </c>
      <c r="H96" s="177"/>
    </row>
    <row r="97" spans="1:8" ht="21" customHeight="1" x14ac:dyDescent="0.3">
      <c r="A97" s="1"/>
      <c r="B97" s="144" t="s">
        <v>144</v>
      </c>
      <c r="C97" s="145" t="s">
        <v>145</v>
      </c>
      <c r="D97" s="146" t="s">
        <v>49</v>
      </c>
      <c r="E97" s="107">
        <v>-0.10100000000000001</v>
      </c>
      <c r="F97" s="108"/>
      <c r="G97" s="53" t="s">
        <v>18</v>
      </c>
      <c r="H97" s="5"/>
    </row>
    <row r="98" spans="1:8" ht="21" customHeight="1" x14ac:dyDescent="0.3">
      <c r="A98" s="1"/>
      <c r="B98" s="144" t="s">
        <v>146</v>
      </c>
      <c r="C98" s="179" t="s">
        <v>147</v>
      </c>
      <c r="D98" s="146" t="s">
        <v>148</v>
      </c>
      <c r="E98" s="180">
        <f>IFERROR(+(E97/E96)*100," ")</f>
        <v>-50.224268764482993</v>
      </c>
      <c r="F98" s="181" t="str">
        <f>IFERROR(+(F97/F96)*100," ")</f>
        <v xml:space="preserve"> </v>
      </c>
      <c r="G98" s="53" t="s">
        <v>18</v>
      </c>
      <c r="H98" s="5"/>
    </row>
    <row r="99" spans="1:8" ht="21" customHeight="1" x14ac:dyDescent="0.3">
      <c r="A99" s="1"/>
      <c r="B99" s="144" t="s">
        <v>149</v>
      </c>
      <c r="C99" s="174" t="s">
        <v>150</v>
      </c>
      <c r="D99" s="146" t="s">
        <v>49</v>
      </c>
      <c r="E99" s="182" t="str">
        <f>+IF(E35-E55-E56&gt;=0,E35-E55-E56,"0,000000")</f>
        <v>0,000000</v>
      </c>
      <c r="F99" s="183">
        <f>+IF(F35-F55-F56&gt;=0,F35-F55-F56,"0,000000")</f>
        <v>0</v>
      </c>
      <c r="G99" s="53" t="s">
        <v>18</v>
      </c>
      <c r="H99" s="4"/>
    </row>
    <row r="100" spans="1:8" ht="21" customHeight="1" x14ac:dyDescent="0.3">
      <c r="A100" s="1"/>
      <c r="B100" s="144" t="s">
        <v>151</v>
      </c>
      <c r="C100" s="145" t="s">
        <v>152</v>
      </c>
      <c r="D100" s="146" t="s">
        <v>49</v>
      </c>
      <c r="E100" s="184">
        <f>IFERROR(+E97-E99," ")</f>
        <v>-0.10100000000000001</v>
      </c>
      <c r="F100" s="176">
        <f>IFERROR(+F97-F99," ")</f>
        <v>0</v>
      </c>
      <c r="G100" s="53" t="s">
        <v>18</v>
      </c>
      <c r="H100" s="5"/>
    </row>
    <row r="101" spans="1:8" ht="21" customHeight="1" x14ac:dyDescent="0.3">
      <c r="A101" s="1"/>
      <c r="B101" s="144" t="s">
        <v>153</v>
      </c>
      <c r="C101" s="145" t="s">
        <v>154</v>
      </c>
      <c r="D101" s="146" t="s">
        <v>49</v>
      </c>
      <c r="E101" s="175">
        <f>IFERROR(+E96+E97," ")</f>
        <v>0.10009799999999999</v>
      </c>
      <c r="F101" s="176">
        <f>IFERROR(+F96+F97," ")</f>
        <v>0</v>
      </c>
      <c r="G101" s="53" t="s">
        <v>18</v>
      </c>
      <c r="H101" s="5"/>
    </row>
    <row r="102" spans="1:8" ht="21" customHeight="1" x14ac:dyDescent="0.3">
      <c r="A102" s="1"/>
      <c r="B102" s="185" t="s">
        <v>155</v>
      </c>
      <c r="C102" s="145" t="s">
        <v>156</v>
      </c>
      <c r="D102" s="146" t="s">
        <v>105</v>
      </c>
      <c r="E102" s="107">
        <f>+IF(E71&lt;&gt;0,E71,IF(E78&lt;&gt;0,E78,E77))</f>
        <v>5.0000000000000001E-3</v>
      </c>
      <c r="F102" s="108">
        <f>+IF((F73+F75)&lt;&gt;0,F73+F75,IF(F77&lt;&gt;0,F77,F78))</f>
        <v>0</v>
      </c>
      <c r="G102" s="53" t="s">
        <v>18</v>
      </c>
      <c r="H102" s="186"/>
    </row>
    <row r="103" spans="1:8" ht="21" customHeight="1" x14ac:dyDescent="0.3">
      <c r="A103" s="1"/>
      <c r="B103" s="144" t="s">
        <v>157</v>
      </c>
      <c r="C103" s="145" t="s">
        <v>158</v>
      </c>
      <c r="D103" s="146" t="s">
        <v>135</v>
      </c>
      <c r="E103" s="180">
        <f>IFERROR(FLOOR(+E101/E102,0.01)," ")</f>
        <v>20.010000000000002</v>
      </c>
      <c r="F103" s="181" t="str">
        <f>IFERROR(FLOOR(+F101/F102,0.01)," ")</f>
        <v xml:space="preserve"> </v>
      </c>
      <c r="G103" s="53" t="s">
        <v>18</v>
      </c>
      <c r="H103" s="5"/>
    </row>
    <row r="104" spans="1:8" ht="21" customHeight="1" x14ac:dyDescent="0.3">
      <c r="A104" s="1"/>
      <c r="B104" s="144" t="s">
        <v>159</v>
      </c>
      <c r="C104" s="145" t="s">
        <v>160</v>
      </c>
      <c r="D104" s="146" t="s">
        <v>135</v>
      </c>
      <c r="E104" s="187"/>
      <c r="F104" s="188"/>
      <c r="G104" s="53" t="s">
        <v>18</v>
      </c>
      <c r="H104" s="5"/>
    </row>
    <row r="105" spans="1:8" ht="21" customHeight="1" thickBot="1" x14ac:dyDescent="0.35">
      <c r="A105" s="1"/>
      <c r="B105" s="152" t="s">
        <v>161</v>
      </c>
      <c r="C105" s="153" t="s">
        <v>162</v>
      </c>
      <c r="D105" s="154" t="s">
        <v>135</v>
      </c>
      <c r="E105" s="189">
        <f>IFERROR(FLOOR(+IF((E55+E56)&lt;E34,(E68-E55-E56-E58+E34+E119)/E102,(E68-E112+E119)/E102),0.01)," ")</f>
        <v>40.21</v>
      </c>
      <c r="F105" s="190" t="str">
        <f>IFERROR(FLOOR(+IF((F55+F56)&lt;F34,(F68-F55-F56-F58+F34+F119)/F102,(F68-F112+F119)/F102),0.01)," ")</f>
        <v xml:space="preserve"> </v>
      </c>
      <c r="G105" s="53" t="s">
        <v>18</v>
      </c>
      <c r="H105" s="5"/>
    </row>
    <row r="106" spans="1:8" ht="16.5" x14ac:dyDescent="0.3">
      <c r="A106" s="1"/>
      <c r="B106" s="136"/>
      <c r="C106" s="137"/>
      <c r="D106" s="138"/>
      <c r="E106" s="137"/>
      <c r="F106" s="137"/>
      <c r="G106" s="191"/>
      <c r="H106" s="49"/>
    </row>
    <row r="107" spans="1:8" ht="18" thickBot="1" x14ac:dyDescent="0.35">
      <c r="A107" s="1"/>
      <c r="B107" s="47" t="s">
        <v>163</v>
      </c>
      <c r="C107" s="1"/>
      <c r="D107" s="1"/>
      <c r="E107" s="1"/>
      <c r="F107" s="1"/>
      <c r="G107" s="12" t="s">
        <v>164</v>
      </c>
      <c r="H107" s="5"/>
    </row>
    <row r="108" spans="1:8" ht="21" thickBot="1" x14ac:dyDescent="0.35">
      <c r="A108" s="1"/>
      <c r="B108" s="158" t="s">
        <v>165</v>
      </c>
      <c r="C108" s="159"/>
      <c r="D108" s="159"/>
      <c r="E108" s="159"/>
      <c r="F108" s="160"/>
      <c r="G108" s="3"/>
      <c r="H108" s="5"/>
    </row>
    <row r="109" spans="1:8" ht="28.5" x14ac:dyDescent="0.3">
      <c r="A109" s="1"/>
      <c r="B109" s="192" t="s">
        <v>42</v>
      </c>
      <c r="C109" s="163" t="s">
        <v>166</v>
      </c>
      <c r="D109" s="163" t="s">
        <v>167</v>
      </c>
      <c r="E109" s="88" t="s">
        <v>31</v>
      </c>
      <c r="F109" s="89" t="s">
        <v>32</v>
      </c>
      <c r="G109" s="3"/>
      <c r="H109" s="5"/>
    </row>
    <row r="110" spans="1:8" ht="21" customHeight="1" thickBot="1" x14ac:dyDescent="0.35">
      <c r="A110" s="1"/>
      <c r="B110" s="193"/>
      <c r="C110" s="194"/>
      <c r="D110" s="194"/>
      <c r="E110" s="195" t="s">
        <v>168</v>
      </c>
      <c r="F110" s="196" t="s">
        <v>168</v>
      </c>
      <c r="G110" s="12"/>
      <c r="H110" s="5"/>
    </row>
    <row r="111" spans="1:8" ht="21" customHeight="1" thickBot="1" x14ac:dyDescent="0.35">
      <c r="A111" s="1"/>
      <c r="B111" s="197">
        <v>1</v>
      </c>
      <c r="C111" s="198">
        <v>2</v>
      </c>
      <c r="D111" s="198" t="s">
        <v>46</v>
      </c>
      <c r="E111" s="198">
        <v>3</v>
      </c>
      <c r="F111" s="199">
        <v>4</v>
      </c>
      <c r="G111" s="12"/>
      <c r="H111" s="5"/>
    </row>
    <row r="112" spans="1:8" ht="21" customHeight="1" x14ac:dyDescent="0.3">
      <c r="A112" s="1"/>
      <c r="B112" s="200" t="s">
        <v>78</v>
      </c>
      <c r="C112" s="140" t="s">
        <v>169</v>
      </c>
      <c r="D112" s="141" t="s">
        <v>49</v>
      </c>
      <c r="E112" s="201"/>
      <c r="F112" s="202"/>
      <c r="G112" s="53" t="s">
        <v>18</v>
      </c>
      <c r="H112" s="5"/>
    </row>
    <row r="113" spans="1:8" ht="21" customHeight="1" x14ac:dyDescent="0.3">
      <c r="A113" s="1"/>
      <c r="B113" s="203" t="s">
        <v>170</v>
      </c>
      <c r="C113" s="204" t="s">
        <v>171</v>
      </c>
      <c r="D113" s="173" t="s">
        <v>49</v>
      </c>
      <c r="E113" s="107"/>
      <c r="F113" s="108"/>
      <c r="G113" s="53" t="s">
        <v>18</v>
      </c>
      <c r="H113" s="5"/>
    </row>
    <row r="114" spans="1:8" ht="21" customHeight="1" x14ac:dyDescent="0.3">
      <c r="A114" s="1"/>
      <c r="B114" s="178" t="s">
        <v>172</v>
      </c>
      <c r="C114" s="205" t="s">
        <v>173</v>
      </c>
      <c r="D114" s="146" t="s">
        <v>49</v>
      </c>
      <c r="E114" s="107"/>
      <c r="F114" s="108"/>
      <c r="G114" s="53" t="s">
        <v>18</v>
      </c>
      <c r="H114" s="5"/>
    </row>
    <row r="115" spans="1:8" ht="21" customHeight="1" x14ac:dyDescent="0.3">
      <c r="A115" s="1"/>
      <c r="B115" s="178" t="s">
        <v>174</v>
      </c>
      <c r="C115" s="205" t="s">
        <v>175</v>
      </c>
      <c r="D115" s="146" t="s">
        <v>49</v>
      </c>
      <c r="E115" s="107"/>
      <c r="F115" s="108"/>
      <c r="G115" s="53" t="s">
        <v>18</v>
      </c>
      <c r="H115" s="5"/>
    </row>
    <row r="116" spans="1:8" ht="21" customHeight="1" x14ac:dyDescent="0.3">
      <c r="A116" s="1"/>
      <c r="B116" s="178" t="s">
        <v>176</v>
      </c>
      <c r="C116" s="205" t="s">
        <v>177</v>
      </c>
      <c r="D116" s="146" t="s">
        <v>49</v>
      </c>
      <c r="E116" s="107"/>
      <c r="F116" s="108"/>
      <c r="G116" s="53" t="s">
        <v>18</v>
      </c>
      <c r="H116" s="5"/>
    </row>
    <row r="117" spans="1:8" ht="21" customHeight="1" x14ac:dyDescent="0.3">
      <c r="A117" s="1"/>
      <c r="B117" s="178" t="s">
        <v>178</v>
      </c>
      <c r="C117" s="205" t="s">
        <v>179</v>
      </c>
      <c r="D117" s="146" t="s">
        <v>49</v>
      </c>
      <c r="E117" s="175">
        <f>+E112-E113-E114-E115-E116</f>
        <v>0</v>
      </c>
      <c r="F117" s="176">
        <f>+F112-F113-F114-F115-F116</f>
        <v>0</v>
      </c>
      <c r="G117" s="53" t="s">
        <v>18</v>
      </c>
      <c r="H117" s="5"/>
    </row>
    <row r="118" spans="1:8" ht="21" customHeight="1" x14ac:dyDescent="0.3">
      <c r="A118" s="1"/>
      <c r="B118" s="178" t="s">
        <v>180</v>
      </c>
      <c r="C118" s="205" t="s">
        <v>181</v>
      </c>
      <c r="D118" s="146" t="s">
        <v>49</v>
      </c>
      <c r="E118" s="107"/>
      <c r="F118" s="108"/>
      <c r="G118" s="53" t="s">
        <v>18</v>
      </c>
      <c r="H118" s="5"/>
    </row>
    <row r="119" spans="1:8" ht="21" customHeight="1" x14ac:dyDescent="0.3">
      <c r="A119" s="1"/>
      <c r="B119" s="178" t="s">
        <v>182</v>
      </c>
      <c r="C119" s="179" t="s">
        <v>183</v>
      </c>
      <c r="D119" s="146" t="s">
        <v>49</v>
      </c>
      <c r="E119" s="175">
        <f>IFERROR(+IF((E113+E114)&lt;(E120),E115+E116+E120,E113+E114+E115+E116),"  ")</f>
        <v>0</v>
      </c>
      <c r="F119" s="176">
        <f>IFERROR(+IF((F113+F114)&lt;(F120),F115+F116+F120,F113+F114+F115+F116)," ")</f>
        <v>0</v>
      </c>
      <c r="G119" s="53" t="s">
        <v>18</v>
      </c>
      <c r="H119" s="5"/>
    </row>
    <row r="120" spans="1:8" ht="21" customHeight="1" x14ac:dyDescent="0.3">
      <c r="A120" s="1"/>
      <c r="B120" s="178" t="s">
        <v>184</v>
      </c>
      <c r="C120" s="179" t="s">
        <v>185</v>
      </c>
      <c r="D120" s="146" t="s">
        <v>49</v>
      </c>
      <c r="E120" s="107"/>
      <c r="F120" s="108"/>
      <c r="G120" s="53" t="s">
        <v>18</v>
      </c>
      <c r="H120" s="5"/>
    </row>
    <row r="121" spans="1:8" ht="21" customHeight="1" thickBot="1" x14ac:dyDescent="0.35">
      <c r="A121" s="1"/>
      <c r="B121" s="206" t="s">
        <v>186</v>
      </c>
      <c r="C121" s="207" t="s">
        <v>187</v>
      </c>
      <c r="D121" s="154" t="s">
        <v>49</v>
      </c>
      <c r="E121" s="112"/>
      <c r="F121" s="113"/>
      <c r="G121" s="53" t="s">
        <v>18</v>
      </c>
      <c r="H121" s="5"/>
    </row>
    <row r="122" spans="1:8" ht="17.25" x14ac:dyDescent="0.3">
      <c r="A122" s="1"/>
      <c r="B122" s="83"/>
      <c r="C122" s="1"/>
      <c r="D122" s="1"/>
      <c r="E122" s="1"/>
      <c r="F122" s="1"/>
      <c r="G122" s="3"/>
      <c r="H122" s="5"/>
    </row>
    <row r="123" spans="1:8" ht="16.5" x14ac:dyDescent="0.3">
      <c r="A123" s="1"/>
      <c r="B123" s="208"/>
      <c r="C123" s="1"/>
      <c r="D123" s="209"/>
      <c r="E123" s="210"/>
      <c r="F123" s="209"/>
      <c r="G123" s="211"/>
      <c r="H123" s="212"/>
    </row>
    <row r="124" spans="1:8" ht="17.25" thickBot="1" x14ac:dyDescent="0.35">
      <c r="A124" s="1"/>
      <c r="B124" s="47" t="s">
        <v>188</v>
      </c>
      <c r="C124" s="213"/>
      <c r="D124" s="213"/>
      <c r="E124" s="209"/>
      <c r="F124" s="209"/>
      <c r="G124" s="214"/>
      <c r="H124" s="212"/>
    </row>
    <row r="125" spans="1:8" ht="27" customHeight="1" thickBot="1" x14ac:dyDescent="0.35">
      <c r="A125" s="1"/>
      <c r="B125" s="215" t="str">
        <f>+IF(AND([1]Identifikace!D21="Prosím vyberte",[1]Identifikace!N21="Prosím vyberte"),"Vyplňte, prosím, v listu Identifikace, zda uplatňujete dvousložkovou formu ceny.",IF(OR([1]Identifikace!D21="ano",[1]Identifikace!N21="ano"),"V listu Identifikace jste uvedli, že uplatňujete DVOUSLOŽKOVOU FORMU CENY, vyplňte, prosím, tuto tabulku.",IF([1]Identifikace!D21=[1]Identifikace!N21="ne""V záložce Identifikace jste uvedli, že neuplatňujete dvousložkovou formu ceny, proto tuto tabulku nevyplňujte.","V listu Identifikace jste uvedli, že neuplatňujete dvousložkovou formu ceny, proto tuto tabulku nevyplňujte.","V listu Identifikace jste uvedli, že neuplatňujete dvousložkovou formu ceny, proto tuto tabulku nevyplňujte.")))</f>
        <v>V listu Identifikace jste uvedli, že uplatňujete DVOUSLOŽKOVOU FORMU CENY, vyplňte, prosím, tuto tabulku.</v>
      </c>
      <c r="C125" s="216"/>
      <c r="D125" s="216"/>
      <c r="E125" s="216"/>
      <c r="F125" s="217"/>
      <c r="G125" s="214"/>
      <c r="H125" s="212"/>
    </row>
    <row r="126" spans="1:8" ht="17.25" thickBot="1" x14ac:dyDescent="0.35">
      <c r="A126" s="1"/>
      <c r="B126" s="47"/>
      <c r="C126" s="213"/>
      <c r="D126" s="213"/>
      <c r="E126" s="209"/>
      <c r="F126" s="209"/>
      <c r="G126" s="214"/>
      <c r="H126" s="212"/>
    </row>
    <row r="127" spans="1:8" ht="21" thickBot="1" x14ac:dyDescent="0.35">
      <c r="A127" s="1"/>
      <c r="B127" s="218" t="s">
        <v>189</v>
      </c>
      <c r="C127" s="159"/>
      <c r="D127" s="159"/>
      <c r="E127" s="159"/>
      <c r="F127" s="160"/>
      <c r="G127" s="161"/>
      <c r="H127" s="148"/>
    </row>
    <row r="128" spans="1:8" ht="28.5" x14ac:dyDescent="0.3">
      <c r="A128" s="1"/>
      <c r="B128" s="165"/>
      <c r="C128" s="91" t="s">
        <v>129</v>
      </c>
      <c r="D128" s="91" t="s">
        <v>130</v>
      </c>
      <c r="E128" s="219" t="s">
        <v>31</v>
      </c>
      <c r="F128" s="220" t="s">
        <v>32</v>
      </c>
      <c r="G128" s="221"/>
      <c r="H128" s="5"/>
    </row>
    <row r="129" spans="1:8" ht="28.5" x14ac:dyDescent="0.3">
      <c r="A129" s="1"/>
      <c r="B129" s="165"/>
      <c r="C129" s="91"/>
      <c r="D129" s="91"/>
      <c r="E129" s="93" t="s">
        <v>45</v>
      </c>
      <c r="F129" s="94" t="s">
        <v>45</v>
      </c>
      <c r="G129" s="221"/>
      <c r="H129" s="5"/>
    </row>
    <row r="130" spans="1:8" ht="17.25" thickBot="1" x14ac:dyDescent="0.35">
      <c r="A130" s="1"/>
      <c r="B130" s="222">
        <v>1</v>
      </c>
      <c r="C130" s="169">
        <v>2</v>
      </c>
      <c r="D130" s="169" t="s">
        <v>46</v>
      </c>
      <c r="E130" s="169">
        <v>3</v>
      </c>
      <c r="F130" s="170">
        <v>4</v>
      </c>
      <c r="G130" s="221"/>
      <c r="H130" s="5"/>
    </row>
    <row r="131" spans="1:8" ht="27" customHeight="1" x14ac:dyDescent="0.3">
      <c r="A131" s="1"/>
      <c r="B131" s="139" t="s">
        <v>190</v>
      </c>
      <c r="C131" s="140" t="s">
        <v>191</v>
      </c>
      <c r="D131" s="141" t="s">
        <v>49</v>
      </c>
      <c r="E131" s="201"/>
      <c r="F131" s="202"/>
      <c r="G131" s="53" t="s">
        <v>18</v>
      </c>
      <c r="H131" s="5"/>
    </row>
    <row r="132" spans="1:8" ht="27" customHeight="1" x14ac:dyDescent="0.3">
      <c r="A132" s="1"/>
      <c r="B132" s="144" t="s">
        <v>192</v>
      </c>
      <c r="C132" s="145" t="s">
        <v>193</v>
      </c>
      <c r="D132" s="146" t="s">
        <v>148</v>
      </c>
      <c r="E132" s="180">
        <f>IFERROR(+(E131/E101)*100,"  ")</f>
        <v>0</v>
      </c>
      <c r="F132" s="181" t="str">
        <f>IFERROR(+(F131/F101)*100,"  ")</f>
        <v xml:space="preserve">  </v>
      </c>
      <c r="G132" s="53" t="s">
        <v>18</v>
      </c>
      <c r="H132" s="5"/>
    </row>
    <row r="133" spans="1:8" ht="27" customHeight="1" x14ac:dyDescent="0.3">
      <c r="A133" s="1"/>
      <c r="B133" s="144" t="s">
        <v>194</v>
      </c>
      <c r="C133" s="145" t="s">
        <v>195</v>
      </c>
      <c r="D133" s="146" t="s">
        <v>49</v>
      </c>
      <c r="E133" s="175" t="str">
        <f>IF(E131&lt;&gt;0,E101-E131," ")</f>
        <v xml:space="preserve"> </v>
      </c>
      <c r="F133" s="176" t="str">
        <f>IF(F131&lt;&gt;0,F101-F131," ")</f>
        <v xml:space="preserve"> </v>
      </c>
      <c r="G133" s="53" t="s">
        <v>18</v>
      </c>
      <c r="H133" s="5"/>
    </row>
    <row r="134" spans="1:8" ht="27" customHeight="1" x14ac:dyDescent="0.3">
      <c r="A134" s="1"/>
      <c r="B134" s="144" t="s">
        <v>196</v>
      </c>
      <c r="C134" s="145" t="s">
        <v>197</v>
      </c>
      <c r="D134" s="146" t="s">
        <v>49</v>
      </c>
      <c r="E134" s="175" t="str">
        <f>IFERROR(IF(E132&lt;&gt;0,E96*(1-(E132/100))," "),"  ")</f>
        <v xml:space="preserve"> </v>
      </c>
      <c r="F134" s="176" t="str">
        <f>IFERROR(IF(F132&lt;&gt;0,F96*(1-(F132/100))," "),"  ")</f>
        <v xml:space="preserve">  </v>
      </c>
      <c r="G134" s="53" t="s">
        <v>18</v>
      </c>
      <c r="H134" s="5"/>
    </row>
    <row r="135" spans="1:8" ht="27" customHeight="1" x14ac:dyDescent="0.3">
      <c r="A135" s="1"/>
      <c r="B135" s="144" t="s">
        <v>198</v>
      </c>
      <c r="C135" s="145" t="s">
        <v>199</v>
      </c>
      <c r="D135" s="146" t="s">
        <v>49</v>
      </c>
      <c r="E135" s="175" t="str">
        <f>IFERROR(+E133-E134," ")</f>
        <v xml:space="preserve"> </v>
      </c>
      <c r="F135" s="176" t="str">
        <f>IFERROR(+F133-F134," ")</f>
        <v xml:space="preserve"> </v>
      </c>
      <c r="G135" s="53" t="s">
        <v>18</v>
      </c>
      <c r="H135" s="5"/>
    </row>
    <row r="136" spans="1:8" ht="27" customHeight="1" x14ac:dyDescent="0.3">
      <c r="A136" s="1"/>
      <c r="B136" s="144" t="s">
        <v>200</v>
      </c>
      <c r="C136" s="223" t="s">
        <v>201</v>
      </c>
      <c r="D136" s="146" t="s">
        <v>135</v>
      </c>
      <c r="E136" s="180" t="str">
        <f>IFERROR(FLOOR(+E133/E102,0.01)," ")</f>
        <v xml:space="preserve"> </v>
      </c>
      <c r="F136" s="181" t="str">
        <f>IFERROR(FLOOR(+F133/F102,0.01)," ")</f>
        <v xml:space="preserve"> </v>
      </c>
      <c r="G136" s="53" t="s">
        <v>18</v>
      </c>
      <c r="H136" s="5"/>
    </row>
    <row r="137" spans="1:8" ht="27" customHeight="1" x14ac:dyDescent="0.3">
      <c r="A137" s="1"/>
      <c r="B137" s="144" t="s">
        <v>202</v>
      </c>
      <c r="C137" s="223" t="s">
        <v>203</v>
      </c>
      <c r="D137" s="146" t="s">
        <v>135</v>
      </c>
      <c r="E137" s="187"/>
      <c r="F137" s="188"/>
      <c r="G137" s="53" t="s">
        <v>18</v>
      </c>
      <c r="H137" s="5"/>
    </row>
    <row r="138" spans="1:8" ht="27" customHeight="1" thickBot="1" x14ac:dyDescent="0.35">
      <c r="A138" s="1"/>
      <c r="B138" s="224" t="s">
        <v>204</v>
      </c>
      <c r="C138" s="225" t="s">
        <v>205</v>
      </c>
      <c r="D138" s="226"/>
      <c r="E138" s="227"/>
      <c r="F138" s="228"/>
      <c r="G138" s="53" t="s">
        <v>18</v>
      </c>
      <c r="H138" s="151"/>
    </row>
    <row r="139" spans="1:8" ht="17.25" x14ac:dyDescent="0.3">
      <c r="A139" s="1"/>
      <c r="B139" s="83"/>
      <c r="C139" s="1"/>
      <c r="D139" s="1"/>
      <c r="E139" s="1"/>
      <c r="F139" s="1"/>
      <c r="G139" s="3"/>
      <c r="H139" s="5"/>
    </row>
    <row r="140" spans="1:8" ht="17.25" x14ac:dyDescent="0.3">
      <c r="A140" s="1"/>
      <c r="B140" s="83"/>
      <c r="C140" s="1"/>
      <c r="D140" s="1"/>
      <c r="E140" s="1"/>
      <c r="F140" s="1"/>
      <c r="G140" s="3"/>
      <c r="H140" s="5"/>
    </row>
    <row r="141" spans="1:8" ht="17.25" thickBot="1" x14ac:dyDescent="0.35">
      <c r="A141" s="1"/>
      <c r="B141" s="47" t="s">
        <v>15</v>
      </c>
      <c r="C141" s="229"/>
      <c r="D141" s="229"/>
      <c r="E141" s="229"/>
      <c r="F141" s="230" t="s">
        <v>206</v>
      </c>
      <c r="G141" s="3"/>
      <c r="H141" s="5"/>
    </row>
    <row r="142" spans="1:8" ht="21" thickBot="1" x14ac:dyDescent="0.4">
      <c r="A142" s="1"/>
      <c r="B142" s="231" t="s">
        <v>207</v>
      </c>
      <c r="C142" s="232"/>
      <c r="D142" s="232"/>
      <c r="E142" s="232"/>
      <c r="F142" s="233"/>
      <c r="G142" s="3"/>
      <c r="H142" s="5"/>
    </row>
    <row r="143" spans="1:8" ht="17.25" thickBot="1" x14ac:dyDescent="0.35">
      <c r="A143" s="1"/>
      <c r="B143" s="229" t="s">
        <v>208</v>
      </c>
      <c r="C143" s="229"/>
      <c r="D143" s="1"/>
      <c r="E143" s="229"/>
      <c r="F143" s="229"/>
      <c r="G143" s="12"/>
      <c r="H143" s="5"/>
    </row>
    <row r="144" spans="1:8" ht="28.5" x14ac:dyDescent="0.3">
      <c r="A144" s="1"/>
      <c r="B144" s="234" t="s">
        <v>42</v>
      </c>
      <c r="C144" s="87" t="s">
        <v>43</v>
      </c>
      <c r="D144" s="235" t="s">
        <v>130</v>
      </c>
      <c r="E144" s="236" t="s">
        <v>31</v>
      </c>
      <c r="F144" s="73" t="s">
        <v>32</v>
      </c>
      <c r="G144" s="3"/>
      <c r="H144" s="5"/>
    </row>
    <row r="145" spans="1:8" ht="28.5" x14ac:dyDescent="0.3">
      <c r="A145" s="1"/>
      <c r="B145" s="237"/>
      <c r="C145" s="92"/>
      <c r="D145" s="238"/>
      <c r="E145" s="93" t="s">
        <v>209</v>
      </c>
      <c r="F145" s="94" t="s">
        <v>209</v>
      </c>
      <c r="G145" s="12"/>
      <c r="H145" s="5"/>
    </row>
    <row r="146" spans="1:8" ht="28.5" x14ac:dyDescent="0.3">
      <c r="A146" s="1"/>
      <c r="B146" s="237"/>
      <c r="C146" s="92"/>
      <c r="D146" s="239"/>
      <c r="E146" s="240" t="s">
        <v>45</v>
      </c>
      <c r="F146" s="241" t="s">
        <v>45</v>
      </c>
      <c r="G146" s="3"/>
      <c r="H146" s="5"/>
    </row>
    <row r="147" spans="1:8" ht="17.25" thickBot="1" x14ac:dyDescent="0.35">
      <c r="A147" s="1"/>
      <c r="B147" s="242">
        <v>1</v>
      </c>
      <c r="C147" s="243">
        <v>2</v>
      </c>
      <c r="D147" s="243" t="s">
        <v>46</v>
      </c>
      <c r="E147" s="243">
        <v>3</v>
      </c>
      <c r="F147" s="244">
        <v>4</v>
      </c>
      <c r="G147" s="245"/>
      <c r="H147" s="5"/>
    </row>
    <row r="148" spans="1:8" ht="18" thickBot="1" x14ac:dyDescent="0.35">
      <c r="A148" s="1"/>
      <c r="B148" s="246" t="s">
        <v>210</v>
      </c>
      <c r="C148" s="247"/>
      <c r="D148" s="247"/>
      <c r="E148" s="247"/>
      <c r="F148" s="248"/>
      <c r="G148" s="245"/>
      <c r="H148" s="5"/>
    </row>
    <row r="149" spans="1:8" ht="21" customHeight="1" x14ac:dyDescent="0.3">
      <c r="A149" s="1"/>
      <c r="B149" s="249" t="s">
        <v>47</v>
      </c>
      <c r="C149" s="250" t="s">
        <v>211</v>
      </c>
      <c r="D149" s="251" t="s">
        <v>49</v>
      </c>
      <c r="E149" s="120">
        <v>7.4669999999999996</v>
      </c>
      <c r="F149" s="121"/>
      <c r="G149" s="53" t="s">
        <v>18</v>
      </c>
      <c r="H149" s="5"/>
    </row>
    <row r="150" spans="1:8" ht="21" customHeight="1" x14ac:dyDescent="0.3">
      <c r="A150" s="1"/>
      <c r="B150" s="252" t="s">
        <v>50</v>
      </c>
      <c r="C150" s="253" t="s">
        <v>212</v>
      </c>
      <c r="D150" s="254" t="s">
        <v>106</v>
      </c>
      <c r="E150" s="255">
        <v>4.8999999999999998E-3</v>
      </c>
      <c r="F150" s="256">
        <v>4.8999999999999998E-3</v>
      </c>
      <c r="G150" s="53" t="s">
        <v>18</v>
      </c>
      <c r="H150" s="5"/>
    </row>
    <row r="151" spans="1:8" ht="21" customHeight="1" x14ac:dyDescent="0.3">
      <c r="A151" s="1"/>
      <c r="B151" s="252" t="s">
        <v>52</v>
      </c>
      <c r="C151" s="174" t="s">
        <v>213</v>
      </c>
      <c r="D151" s="254" t="s">
        <v>49</v>
      </c>
      <c r="E151" s="175">
        <f>IF(ISBLANK(E149),"  ",E149*E150)</f>
        <v>3.6588299999999997E-2</v>
      </c>
      <c r="F151" s="176" t="str">
        <f>IF(ISBLANK(F149),"  ",F149*F150)</f>
        <v xml:space="preserve">  </v>
      </c>
      <c r="G151" s="53" t="s">
        <v>18</v>
      </c>
      <c r="H151" s="4"/>
    </row>
    <row r="152" spans="1:8" ht="21" customHeight="1" x14ac:dyDescent="0.3">
      <c r="A152" s="1"/>
      <c r="B152" s="252" t="s">
        <v>58</v>
      </c>
      <c r="C152" s="257" t="s">
        <v>214</v>
      </c>
      <c r="D152" s="254" t="s">
        <v>49</v>
      </c>
      <c r="E152" s="122">
        <v>7.4669999999999996</v>
      </c>
      <c r="F152" s="258"/>
      <c r="G152" s="53" t="s">
        <v>18</v>
      </c>
      <c r="H152" s="5"/>
    </row>
    <row r="153" spans="1:8" ht="21" customHeight="1" x14ac:dyDescent="0.3">
      <c r="A153" s="1"/>
      <c r="B153" s="252" t="s">
        <v>60</v>
      </c>
      <c r="C153" s="174" t="s">
        <v>215</v>
      </c>
      <c r="D153" s="254" t="s">
        <v>106</v>
      </c>
      <c r="E153" s="255">
        <v>9.1999999999999998E-3</v>
      </c>
      <c r="F153" s="256">
        <v>9.1999999999999998E-3</v>
      </c>
      <c r="G153" s="53" t="s">
        <v>18</v>
      </c>
      <c r="H153" s="5"/>
    </row>
    <row r="154" spans="1:8" ht="21" customHeight="1" x14ac:dyDescent="0.3">
      <c r="A154" s="1"/>
      <c r="B154" s="252" t="s">
        <v>62</v>
      </c>
      <c r="C154" s="174" t="s">
        <v>216</v>
      </c>
      <c r="D154" s="254" t="s">
        <v>49</v>
      </c>
      <c r="E154" s="175">
        <f>IF(ISBLANK(E152),"  ",E152*E153)</f>
        <v>6.8696399999999991E-2</v>
      </c>
      <c r="F154" s="176" t="str">
        <f>IF(ISBLANK(F152)," ",F152*F153)</f>
        <v xml:space="preserve"> </v>
      </c>
      <c r="G154" s="53" t="s">
        <v>18</v>
      </c>
      <c r="H154" s="4"/>
    </row>
    <row r="155" spans="1:8" ht="21" customHeight="1" x14ac:dyDescent="0.3">
      <c r="A155" s="1"/>
      <c r="B155" s="252" t="s">
        <v>64</v>
      </c>
      <c r="C155" s="174" t="s">
        <v>217</v>
      </c>
      <c r="D155" s="254" t="s">
        <v>49</v>
      </c>
      <c r="E155" s="122"/>
      <c r="F155" s="123"/>
      <c r="G155" s="53" t="s">
        <v>18</v>
      </c>
      <c r="H155" s="151"/>
    </row>
    <row r="156" spans="1:8" ht="21" customHeight="1" x14ac:dyDescent="0.3">
      <c r="A156" s="1"/>
      <c r="B156" s="252" t="s">
        <v>70</v>
      </c>
      <c r="C156" s="174" t="s">
        <v>218</v>
      </c>
      <c r="D156" s="254" t="s">
        <v>49</v>
      </c>
      <c r="E156" s="122"/>
      <c r="F156" s="123"/>
      <c r="G156" s="53" t="s">
        <v>18</v>
      </c>
      <c r="H156" s="5"/>
    </row>
    <row r="157" spans="1:8" ht="21" customHeight="1" x14ac:dyDescent="0.3">
      <c r="A157" s="1"/>
      <c r="B157" s="252" t="s">
        <v>72</v>
      </c>
      <c r="C157" s="174" t="s">
        <v>219</v>
      </c>
      <c r="D157" s="254" t="s">
        <v>49</v>
      </c>
      <c r="E157" s="259">
        <v>7.0000000000000007E-2</v>
      </c>
      <c r="F157" s="260">
        <v>7.0000000000000007E-2</v>
      </c>
      <c r="G157" s="53" t="s">
        <v>18</v>
      </c>
      <c r="H157" s="5"/>
    </row>
    <row r="158" spans="1:8" ht="21" customHeight="1" x14ac:dyDescent="0.3">
      <c r="A158" s="1"/>
      <c r="B158" s="252" t="s">
        <v>74</v>
      </c>
      <c r="C158" s="174" t="s">
        <v>220</v>
      </c>
      <c r="D158" s="254" t="s">
        <v>106</v>
      </c>
      <c r="E158" s="175" t="str">
        <f>+IF(ISBLANK(E156),"  ",E156*E157)</f>
        <v xml:space="preserve">  </v>
      </c>
      <c r="F158" s="176" t="str">
        <f>+IF(ISBLANK(F156),"  ",F156*F157)</f>
        <v xml:space="preserve">  </v>
      </c>
      <c r="G158" s="53" t="s">
        <v>18</v>
      </c>
      <c r="H158" s="5"/>
    </row>
    <row r="159" spans="1:8" ht="21" customHeight="1" thickBot="1" x14ac:dyDescent="0.35">
      <c r="A159" s="1"/>
      <c r="B159" s="261" t="s">
        <v>80</v>
      </c>
      <c r="C159" s="262" t="s">
        <v>221</v>
      </c>
      <c r="D159" s="263" t="s">
        <v>49</v>
      </c>
      <c r="E159" s="264">
        <f>+SUMIF(E151,"&gt;=0",E151)+SUMIF(E154,"&gt;=0",E154)+SUMIF(E155,"&gt;=0",E155)+SUMIF(E158,"&gt;=0",E158)</f>
        <v>0.10528469999999998</v>
      </c>
      <c r="F159" s="117">
        <f>+SUMIF(F151,"&gt;=0",F151)+SUMIF(F154,"&gt;=0",F154)+SUMIF(F155,"&gt;=0",F155)+SUMIF(F158,"&gt;=0",F158)</f>
        <v>0</v>
      </c>
      <c r="G159" s="53" t="s">
        <v>18</v>
      </c>
      <c r="H159" s="4"/>
    </row>
    <row r="160" spans="1:8" ht="24" customHeight="1" thickBot="1" x14ac:dyDescent="0.35">
      <c r="A160" s="1"/>
      <c r="B160" s="265" t="s">
        <v>222</v>
      </c>
      <c r="C160" s="266"/>
      <c r="D160" s="266"/>
      <c r="E160" s="266"/>
      <c r="F160" s="267"/>
      <c r="G160" s="245"/>
      <c r="H160" s="5"/>
    </row>
    <row r="161" spans="1:8" ht="21" customHeight="1" x14ac:dyDescent="0.3">
      <c r="A161" s="1"/>
      <c r="B161" s="268" t="s">
        <v>88</v>
      </c>
      <c r="C161" s="250" t="s">
        <v>223</v>
      </c>
      <c r="D161" s="141" t="s">
        <v>224</v>
      </c>
      <c r="E161" s="120"/>
      <c r="F161" s="121"/>
      <c r="G161" s="53" t="s">
        <v>18</v>
      </c>
      <c r="H161" s="4"/>
    </row>
    <row r="162" spans="1:8" ht="21" customHeight="1" x14ac:dyDescent="0.3">
      <c r="A162" s="1"/>
      <c r="B162" s="269" t="s">
        <v>225</v>
      </c>
      <c r="C162" s="174" t="s">
        <v>226</v>
      </c>
      <c r="D162" s="270" t="s">
        <v>106</v>
      </c>
      <c r="E162" s="271">
        <v>1.07</v>
      </c>
      <c r="F162" s="272">
        <v>1.07</v>
      </c>
      <c r="G162" s="53" t="s">
        <v>18</v>
      </c>
      <c r="H162" s="5"/>
    </row>
    <row r="163" spans="1:8" ht="21" customHeight="1" thickBot="1" x14ac:dyDescent="0.35">
      <c r="A163" s="1"/>
      <c r="B163" s="273" t="s">
        <v>227</v>
      </c>
      <c r="C163" s="262" t="s">
        <v>228</v>
      </c>
      <c r="D163" s="263" t="s">
        <v>49</v>
      </c>
      <c r="E163" s="116" t="str">
        <f>+IF(E161&gt;0,E161*E162*E102,"x")</f>
        <v>x</v>
      </c>
      <c r="F163" s="117" t="str">
        <f>+IF(F161&gt;0,F161*F162*F102,"x")</f>
        <v>x</v>
      </c>
      <c r="G163" s="53" t="s">
        <v>18</v>
      </c>
      <c r="H163" s="4"/>
    </row>
    <row r="164" spans="1:8" ht="36.75" customHeight="1" thickBot="1" x14ac:dyDescent="0.35">
      <c r="A164" s="1"/>
      <c r="B164" s="265" t="s">
        <v>229</v>
      </c>
      <c r="C164" s="266"/>
      <c r="D164" s="266"/>
      <c r="E164" s="266"/>
      <c r="F164" s="267"/>
      <c r="G164" s="3"/>
      <c r="H164" s="5"/>
    </row>
    <row r="165" spans="1:8" ht="21" customHeight="1" x14ac:dyDescent="0.3">
      <c r="A165" s="1"/>
      <c r="B165" s="274" t="s">
        <v>90</v>
      </c>
      <c r="C165" s="250" t="s">
        <v>230</v>
      </c>
      <c r="D165" s="275" t="s">
        <v>49</v>
      </c>
      <c r="E165" s="276">
        <f>IF(AND(E159&lt;&gt;0,E163&gt;0),MIN(E159,E163),E159)</f>
        <v>0.10528469999999998</v>
      </c>
      <c r="F165" s="277">
        <f>IF(AND(F159&lt;&gt;0,F163&gt;0),MIN(F159,F163),F159)</f>
        <v>0</v>
      </c>
      <c r="G165" s="53" t="s">
        <v>18</v>
      </c>
      <c r="H165" s="4"/>
    </row>
    <row r="166" spans="1:8" ht="21" customHeight="1" thickBot="1" x14ac:dyDescent="0.35">
      <c r="A166" s="1"/>
      <c r="B166" s="261" t="s">
        <v>92</v>
      </c>
      <c r="C166" s="278" t="s">
        <v>145</v>
      </c>
      <c r="D166" s="244" t="s">
        <v>49</v>
      </c>
      <c r="E166" s="116">
        <f>+E97</f>
        <v>-0.10100000000000001</v>
      </c>
      <c r="F166" s="117">
        <f>+F97</f>
        <v>0</v>
      </c>
      <c r="G166" s="53" t="s">
        <v>18</v>
      </c>
      <c r="H166" s="4"/>
    </row>
    <row r="167" spans="1:8" ht="16.5" x14ac:dyDescent="0.3">
      <c r="A167" s="1"/>
      <c r="B167" s="4"/>
      <c r="C167" s="229"/>
      <c r="D167" s="229"/>
      <c r="E167" s="229"/>
      <c r="F167" s="229"/>
      <c r="G167" s="3"/>
      <c r="H167" s="5"/>
    </row>
    <row r="168" spans="1:8" ht="16.5" x14ac:dyDescent="0.3">
      <c r="A168" s="1"/>
      <c r="B168" s="279"/>
      <c r="C168" s="229"/>
      <c r="D168" s="229"/>
      <c r="E168" s="229"/>
      <c r="F168" s="229"/>
      <c r="G168" s="3"/>
      <c r="H168" s="5"/>
    </row>
    <row r="169" spans="1:8" ht="17.25" thickBot="1" x14ac:dyDescent="0.35">
      <c r="A169" s="1"/>
      <c r="B169" s="47" t="s">
        <v>127</v>
      </c>
      <c r="C169" s="229"/>
      <c r="D169" s="229"/>
      <c r="E169" s="229"/>
      <c r="F169" s="229"/>
      <c r="G169" s="3"/>
      <c r="H169" s="5"/>
    </row>
    <row r="170" spans="1:8" ht="17.25" thickBot="1" x14ac:dyDescent="0.35">
      <c r="A170" s="1"/>
      <c r="B170" s="280" t="s">
        <v>231</v>
      </c>
      <c r="C170" s="281"/>
      <c r="D170" s="281"/>
      <c r="E170" s="281"/>
      <c r="F170" s="282"/>
      <c r="G170" s="3"/>
      <c r="H170" s="5"/>
    </row>
    <row r="171" spans="1:8" ht="17.25" thickBot="1" x14ac:dyDescent="0.35">
      <c r="A171" s="1"/>
      <c r="B171" s="47"/>
      <c r="C171" s="229"/>
      <c r="D171" s="229"/>
      <c r="E171" s="229"/>
      <c r="F171" s="229"/>
      <c r="G171" s="3"/>
      <c r="H171" s="5"/>
    </row>
    <row r="172" spans="1:8" ht="28.5" x14ac:dyDescent="0.3">
      <c r="A172" s="1"/>
      <c r="B172" s="283" t="s">
        <v>42</v>
      </c>
      <c r="C172" s="235" t="s">
        <v>43</v>
      </c>
      <c r="D172" s="235" t="s">
        <v>130</v>
      </c>
      <c r="E172" s="236" t="s">
        <v>31</v>
      </c>
      <c r="F172" s="73" t="s">
        <v>32</v>
      </c>
      <c r="G172" s="3"/>
      <c r="H172" s="5"/>
    </row>
    <row r="173" spans="1:8" ht="28.5" x14ac:dyDescent="0.3">
      <c r="A173" s="1"/>
      <c r="B173" s="284"/>
      <c r="C173" s="238"/>
      <c r="D173" s="238"/>
      <c r="E173" s="93" t="s">
        <v>209</v>
      </c>
      <c r="F173" s="94" t="s">
        <v>209</v>
      </c>
      <c r="G173" s="3"/>
      <c r="H173" s="5"/>
    </row>
    <row r="174" spans="1:8" ht="21" customHeight="1" x14ac:dyDescent="0.3">
      <c r="A174" s="1"/>
      <c r="B174" s="285"/>
      <c r="C174" s="239"/>
      <c r="D174" s="239"/>
      <c r="E174" s="240" t="s">
        <v>45</v>
      </c>
      <c r="F174" s="241" t="s">
        <v>45</v>
      </c>
      <c r="G174" s="3"/>
      <c r="H174" s="5"/>
    </row>
    <row r="175" spans="1:8" ht="17.25" thickBot="1" x14ac:dyDescent="0.35">
      <c r="A175" s="1"/>
      <c r="B175" s="242">
        <v>1</v>
      </c>
      <c r="C175" s="243">
        <v>2</v>
      </c>
      <c r="D175" s="243" t="s">
        <v>46</v>
      </c>
      <c r="E175" s="243">
        <v>3</v>
      </c>
      <c r="F175" s="244">
        <v>4</v>
      </c>
      <c r="G175" s="3"/>
      <c r="H175" s="5"/>
    </row>
    <row r="176" spans="1:8" ht="18" thickBot="1" x14ac:dyDescent="0.35">
      <c r="A176" s="1"/>
      <c r="B176" s="246" t="s">
        <v>232</v>
      </c>
      <c r="C176" s="247"/>
      <c r="D176" s="247"/>
      <c r="E176" s="247"/>
      <c r="F176" s="248"/>
      <c r="G176" s="3"/>
      <c r="H176" s="5"/>
    </row>
    <row r="177" spans="1:8" ht="21" customHeight="1" x14ac:dyDescent="0.3">
      <c r="A177" s="1"/>
      <c r="B177" s="249" t="s">
        <v>94</v>
      </c>
      <c r="C177" s="286" t="s">
        <v>233</v>
      </c>
      <c r="D177" s="251" t="s">
        <v>49</v>
      </c>
      <c r="E177" s="120"/>
      <c r="F177" s="121"/>
      <c r="G177" s="53" t="s">
        <v>18</v>
      </c>
      <c r="H177" s="5"/>
    </row>
    <row r="178" spans="1:8" ht="21" customHeight="1" x14ac:dyDescent="0.3">
      <c r="A178" s="1"/>
      <c r="B178" s="252" t="s">
        <v>96</v>
      </c>
      <c r="C178" s="287" t="s">
        <v>215</v>
      </c>
      <c r="D178" s="288" t="s">
        <v>106</v>
      </c>
      <c r="E178" s="289">
        <v>9.1999999999999998E-3</v>
      </c>
      <c r="F178" s="290">
        <v>9.1999999999999998E-3</v>
      </c>
      <c r="G178" s="53" t="s">
        <v>18</v>
      </c>
      <c r="H178" s="5"/>
    </row>
    <row r="179" spans="1:8" ht="21" customHeight="1" x14ac:dyDescent="0.3">
      <c r="A179" s="1"/>
      <c r="B179" s="252" t="s">
        <v>234</v>
      </c>
      <c r="C179" s="287" t="s">
        <v>216</v>
      </c>
      <c r="D179" s="288" t="s">
        <v>49</v>
      </c>
      <c r="E179" s="291" t="str">
        <f>IF(ISBLANK(E177),"  ",E177*E178)</f>
        <v xml:space="preserve">  </v>
      </c>
      <c r="F179" s="183" t="str">
        <f>IF(ISBLANK(F177),"  ",F177*F178)</f>
        <v xml:space="preserve">  </v>
      </c>
      <c r="G179" s="53" t="s">
        <v>18</v>
      </c>
      <c r="H179" s="5"/>
    </row>
    <row r="180" spans="1:8" ht="21" customHeight="1" x14ac:dyDescent="0.3">
      <c r="A180" s="1"/>
      <c r="B180" s="252" t="s">
        <v>98</v>
      </c>
      <c r="C180" s="287" t="s">
        <v>235</v>
      </c>
      <c r="D180" s="288" t="s">
        <v>49</v>
      </c>
      <c r="E180" s="122"/>
      <c r="F180" s="123"/>
      <c r="G180" s="53" t="s">
        <v>18</v>
      </c>
      <c r="H180" s="292"/>
    </row>
    <row r="181" spans="1:8" ht="21" customHeight="1" thickBot="1" x14ac:dyDescent="0.35">
      <c r="A181" s="1"/>
      <c r="B181" s="261" t="s">
        <v>133</v>
      </c>
      <c r="C181" s="293" t="s">
        <v>236</v>
      </c>
      <c r="D181" s="294" t="s">
        <v>49</v>
      </c>
      <c r="E181" s="295">
        <f>+SUMIF(E179,"&gt;=0",E179)+SUMIF(E180,"&gt;=0",E180)</f>
        <v>0</v>
      </c>
      <c r="F181" s="296">
        <f>+SUMIF(F179,"&gt;=0",F179)+SUMIF(F180,"&gt;=0",F180)</f>
        <v>0</v>
      </c>
      <c r="G181" s="53" t="s">
        <v>18</v>
      </c>
      <c r="H181" s="5"/>
    </row>
    <row r="182" spans="1:8" ht="39" customHeight="1" thickBot="1" x14ac:dyDescent="0.35">
      <c r="A182" s="1"/>
      <c r="B182" s="265" t="s">
        <v>237</v>
      </c>
      <c r="C182" s="266"/>
      <c r="D182" s="266"/>
      <c r="E182" s="266"/>
      <c r="F182" s="267"/>
      <c r="G182" s="297"/>
      <c r="H182" s="5"/>
    </row>
    <row r="183" spans="1:8" ht="29.25" customHeight="1" x14ac:dyDescent="0.3">
      <c r="A183" s="1"/>
      <c r="B183" s="249" t="s">
        <v>136</v>
      </c>
      <c r="C183" s="250" t="s">
        <v>238</v>
      </c>
      <c r="D183" s="251" t="s">
        <v>239</v>
      </c>
      <c r="E183" s="298"/>
      <c r="F183" s="299"/>
      <c r="G183" s="53" t="s">
        <v>18</v>
      </c>
      <c r="H183" s="5"/>
    </row>
    <row r="184" spans="1:8" ht="21" customHeight="1" x14ac:dyDescent="0.3">
      <c r="A184" s="1"/>
      <c r="B184" s="252" t="s">
        <v>138</v>
      </c>
      <c r="C184" s="174" t="s">
        <v>226</v>
      </c>
      <c r="D184" s="288" t="s">
        <v>106</v>
      </c>
      <c r="E184" s="300">
        <v>1.07</v>
      </c>
      <c r="F184" s="301">
        <v>1.07</v>
      </c>
      <c r="G184" s="53" t="s">
        <v>18</v>
      </c>
      <c r="H184" s="5"/>
    </row>
    <row r="185" spans="1:8" ht="21" customHeight="1" thickBot="1" x14ac:dyDescent="0.35">
      <c r="A185" s="1"/>
      <c r="B185" s="261" t="s">
        <v>142</v>
      </c>
      <c r="C185" s="262" t="s">
        <v>240</v>
      </c>
      <c r="D185" s="294" t="s">
        <v>49</v>
      </c>
      <c r="E185" s="302" t="str">
        <f>+IF(E183&gt;0,E183*E184*E102,"x")</f>
        <v>x</v>
      </c>
      <c r="F185" s="296" t="str">
        <f>+IF(F183&gt;0,F183*F184*F102,"x")</f>
        <v>x</v>
      </c>
      <c r="G185" s="53" t="s">
        <v>18</v>
      </c>
      <c r="H185" s="5"/>
    </row>
    <row r="186" spans="1:8" ht="18" thickBot="1" x14ac:dyDescent="0.35">
      <c r="A186" s="1"/>
      <c r="B186" s="265" t="s">
        <v>241</v>
      </c>
      <c r="C186" s="266"/>
      <c r="D186" s="266"/>
      <c r="E186" s="266"/>
      <c r="F186" s="267"/>
      <c r="G186" s="297"/>
      <c r="H186" s="5"/>
    </row>
    <row r="187" spans="1:8" ht="31.5" customHeight="1" x14ac:dyDescent="0.3">
      <c r="A187" s="1"/>
      <c r="B187" s="249" t="s">
        <v>144</v>
      </c>
      <c r="C187" s="250" t="s">
        <v>230</v>
      </c>
      <c r="D187" s="303" t="s">
        <v>49</v>
      </c>
      <c r="E187" s="304">
        <f>IF(AND(E181&lt;&gt;0,E185&gt;0),MIN(E181,E185),E181)</f>
        <v>0</v>
      </c>
      <c r="F187" s="103">
        <f>IF(AND(F181&lt;&gt;0,F185&gt;0),MIN(F181,F185),F181)</f>
        <v>0</v>
      </c>
      <c r="G187" s="53" t="s">
        <v>18</v>
      </c>
      <c r="H187" s="5"/>
    </row>
    <row r="188" spans="1:8" ht="31.5" customHeight="1" thickBot="1" x14ac:dyDescent="0.35">
      <c r="A188" s="1"/>
      <c r="B188" s="261" t="s">
        <v>146</v>
      </c>
      <c r="C188" s="262" t="s">
        <v>145</v>
      </c>
      <c r="D188" s="294" t="s">
        <v>49</v>
      </c>
      <c r="E188" s="264">
        <f>+E117</f>
        <v>0</v>
      </c>
      <c r="F188" s="117">
        <f>+F117</f>
        <v>0</v>
      </c>
      <c r="G188" s="53" t="s">
        <v>18</v>
      </c>
      <c r="H188" s="5"/>
    </row>
    <row r="189" spans="1:8" ht="17.25" thickBot="1" x14ac:dyDescent="0.35">
      <c r="A189" s="1"/>
      <c r="B189" s="305"/>
      <c r="C189" s="30"/>
      <c r="D189" s="30"/>
      <c r="E189" s="30"/>
      <c r="F189" s="30"/>
      <c r="G189" s="297"/>
      <c r="H189" s="5"/>
    </row>
    <row r="190" spans="1:8" ht="16.5" x14ac:dyDescent="0.3">
      <c r="A190" s="2"/>
      <c r="B190" s="306" t="s">
        <v>242</v>
      </c>
      <c r="C190" s="306"/>
      <c r="D190" s="307" t="s">
        <v>243</v>
      </c>
      <c r="E190" s="308"/>
      <c r="F190" s="309"/>
      <c r="G190" s="214"/>
      <c r="H190" s="310"/>
    </row>
    <row r="191" spans="1:8" ht="16.5" x14ac:dyDescent="0.3">
      <c r="A191" s="2"/>
      <c r="B191" s="306" t="s">
        <v>244</v>
      </c>
      <c r="C191" s="306"/>
      <c r="D191" s="311">
        <v>725574792</v>
      </c>
      <c r="E191" s="312"/>
      <c r="F191" s="313"/>
      <c r="G191" s="314"/>
      <c r="H191" s="310"/>
    </row>
    <row r="192" spans="1:8" ht="16.5" x14ac:dyDescent="0.3">
      <c r="A192" s="2"/>
      <c r="B192" s="306" t="s">
        <v>245</v>
      </c>
      <c r="C192" s="306"/>
      <c r="D192" s="315" t="s">
        <v>246</v>
      </c>
      <c r="E192" s="316"/>
      <c r="F192" s="317"/>
      <c r="G192" s="314"/>
      <c r="H192" s="310"/>
    </row>
    <row r="193" spans="1:8" ht="17.25" thickBot="1" x14ac:dyDescent="0.35">
      <c r="A193" s="2"/>
      <c r="B193" s="306" t="s">
        <v>247</v>
      </c>
      <c r="C193" s="306"/>
      <c r="D193" s="318">
        <v>45046</v>
      </c>
      <c r="E193" s="319"/>
      <c r="F193" s="320"/>
      <c r="G193" s="314"/>
      <c r="H193" s="310"/>
    </row>
    <row r="194" spans="1:8" ht="16.5" x14ac:dyDescent="0.3">
      <c r="A194" s="1"/>
      <c r="B194" s="2"/>
      <c r="C194" s="1"/>
      <c r="D194" s="1"/>
      <c r="E194" s="1"/>
      <c r="F194" s="1"/>
      <c r="G194" s="3"/>
      <c r="H194" s="5"/>
    </row>
  </sheetData>
  <mergeCells count="66">
    <mergeCell ref="B192:C192"/>
    <mergeCell ref="D192:F192"/>
    <mergeCell ref="B193:C193"/>
    <mergeCell ref="D193:F193"/>
    <mergeCell ref="B182:F182"/>
    <mergeCell ref="B186:F186"/>
    <mergeCell ref="B190:C190"/>
    <mergeCell ref="D190:F190"/>
    <mergeCell ref="B191:C191"/>
    <mergeCell ref="D191:F191"/>
    <mergeCell ref="B164:F164"/>
    <mergeCell ref="B170:F170"/>
    <mergeCell ref="B172:B174"/>
    <mergeCell ref="C172:C174"/>
    <mergeCell ref="D172:D174"/>
    <mergeCell ref="B176:F176"/>
    <mergeCell ref="B142:F142"/>
    <mergeCell ref="B144:B146"/>
    <mergeCell ref="C144:C146"/>
    <mergeCell ref="D144:D146"/>
    <mergeCell ref="B148:F148"/>
    <mergeCell ref="B160:F160"/>
    <mergeCell ref="B127:F127"/>
    <mergeCell ref="B128:B129"/>
    <mergeCell ref="C128:C129"/>
    <mergeCell ref="D128:D129"/>
    <mergeCell ref="G128:G130"/>
    <mergeCell ref="C138:D138"/>
    <mergeCell ref="G89:G91"/>
    <mergeCell ref="B108:F108"/>
    <mergeCell ref="B109:B110"/>
    <mergeCell ref="C109:C110"/>
    <mergeCell ref="D109:D110"/>
    <mergeCell ref="B125:F125"/>
    <mergeCell ref="B39:B41"/>
    <mergeCell ref="C39:C41"/>
    <mergeCell ref="D39:D41"/>
    <mergeCell ref="B88:F88"/>
    <mergeCell ref="B89:B90"/>
    <mergeCell ref="C89:C90"/>
    <mergeCell ref="D89:D90"/>
    <mergeCell ref="D29:F29"/>
    <mergeCell ref="D30:F30"/>
    <mergeCell ref="C34:D34"/>
    <mergeCell ref="C35:D35"/>
    <mergeCell ref="C36:D36"/>
    <mergeCell ref="B38:F38"/>
    <mergeCell ref="B25:B26"/>
    <mergeCell ref="D25:F25"/>
    <mergeCell ref="D26:F26"/>
    <mergeCell ref="B27:B28"/>
    <mergeCell ref="D27:F27"/>
    <mergeCell ref="D28:F28"/>
    <mergeCell ref="B11:F11"/>
    <mergeCell ref="B12:F12"/>
    <mergeCell ref="B18:F18"/>
    <mergeCell ref="D19:E19"/>
    <mergeCell ref="B23:B24"/>
    <mergeCell ref="D23:F23"/>
    <mergeCell ref="D24:F24"/>
    <mergeCell ref="B5:F5"/>
    <mergeCell ref="B6:F6"/>
    <mergeCell ref="B7:F7"/>
    <mergeCell ref="B8:F8"/>
    <mergeCell ref="B9:F9"/>
    <mergeCell ref="B10:F10"/>
  </mergeCells>
  <conditionalFormatting sqref="B125:F125">
    <cfRule type="notContainsText" dxfId="44" priority="3" operator="notContains" text="Vyplňte, prosím, v listu Identifikace, zda uplatňujete dvousložkovou formu ceny.">
      <formula>ISERROR(SEARCH("Vyplňte, prosím, v listu Identifikace, zda uplatňujete dvousložkovou formu ceny.",B125))</formula>
    </cfRule>
  </conditionalFormatting>
  <conditionalFormatting sqref="E43">
    <cfRule type="expression" dxfId="43" priority="39">
      <formula>+AND(ISBLANK($E$44:$E$47))</formula>
    </cfRule>
  </conditionalFormatting>
  <conditionalFormatting sqref="E48">
    <cfRule type="expression" dxfId="42" priority="38">
      <formula>+AND(ISBLANK($E$49:$E$50))</formula>
    </cfRule>
  </conditionalFormatting>
  <conditionalFormatting sqref="E51">
    <cfRule type="expression" dxfId="41" priority="37">
      <formula>+AND(ISBLANK($E$52:$E$53))</formula>
    </cfRule>
  </conditionalFormatting>
  <conditionalFormatting sqref="E54">
    <cfRule type="expression" dxfId="40" priority="36">
      <formula>+AND(ISBLANK($E$55:$E$57))</formula>
    </cfRule>
  </conditionalFormatting>
  <conditionalFormatting sqref="E58">
    <cfRule type="expression" dxfId="39" priority="2">
      <formula>+ISBLANK($E$112)</formula>
    </cfRule>
  </conditionalFormatting>
  <conditionalFormatting sqref="E59">
    <cfRule type="expression" dxfId="38" priority="35">
      <formula>+AND(ISBLANK($E$60:$E$62))</formula>
    </cfRule>
  </conditionalFormatting>
  <conditionalFormatting sqref="E68">
    <cfRule type="expression" dxfId="37" priority="25">
      <formula>+AND(ISBLANK($E$44:$E$47),ISBLANK($E$49:$E$50),ISBLANK($E$52:$E$53),ISBLANK($E$55:$E$57),ISBLANK($E$60:$E$66))</formula>
    </cfRule>
  </conditionalFormatting>
  <conditionalFormatting sqref="E93">
    <cfRule type="expression" dxfId="36" priority="29">
      <formula>+AND(ISBLANK($E$94:$E$95))</formula>
    </cfRule>
  </conditionalFormatting>
  <conditionalFormatting sqref="E96">
    <cfRule type="expression" dxfId="35" priority="20">
      <formula>+AND(ISBLANK($E$44:$E$47),ISBLANK($E$49:$E$50),ISBLANK($E$52:$E$53),ISBLANK($E$55:$E$57),ISBLANK($E$60:$E$66),ISBLANK($E$94:$E$95))</formula>
    </cfRule>
  </conditionalFormatting>
  <conditionalFormatting sqref="E99">
    <cfRule type="expression" dxfId="34" priority="23">
      <formula>+AND(ISBLANK($E$55:$E$56),ISBLANK($E$35))</formula>
    </cfRule>
  </conditionalFormatting>
  <conditionalFormatting sqref="E100">
    <cfRule type="expression" dxfId="33" priority="22">
      <formula>+AND(ISBLANK($E$97),$E$99&gt;=0)</formula>
    </cfRule>
  </conditionalFormatting>
  <conditionalFormatting sqref="E117">
    <cfRule type="expression" dxfId="32" priority="26">
      <formula>+AND(ISBLANK($E$112:$E$116))</formula>
    </cfRule>
  </conditionalFormatting>
  <conditionalFormatting sqref="E119">
    <cfRule type="expression" dxfId="31" priority="16">
      <formula>+AND(ISBLANK($E$112:$E$116))</formula>
    </cfRule>
  </conditionalFormatting>
  <conditionalFormatting sqref="E159">
    <cfRule type="expression" dxfId="30" priority="14">
      <formula>+AND(ISBLANK($E$149),ISBLANK($E$152),ISBLANK($E$155:$E$156))</formula>
    </cfRule>
  </conditionalFormatting>
  <conditionalFormatting sqref="E163">
    <cfRule type="expression" dxfId="29" priority="44">
      <formula>+ISBLANK($E$161)</formula>
    </cfRule>
  </conditionalFormatting>
  <conditionalFormatting sqref="E165">
    <cfRule type="expression" dxfId="28" priority="7">
      <formula>+AND(ISBLANK($E$149),ISBLANK($E$152),ISBLANK($E$155:$E$156),ISBLANK($E$161))</formula>
    </cfRule>
  </conditionalFormatting>
  <conditionalFormatting sqref="E166">
    <cfRule type="expression" dxfId="27" priority="5">
      <formula>+ISBLANK($E$97)</formula>
    </cfRule>
  </conditionalFormatting>
  <conditionalFormatting sqref="E181">
    <cfRule type="expression" dxfId="26" priority="12">
      <formula>+AND(ISBLANK($E$177),ISBLANK($E$180))</formula>
    </cfRule>
  </conditionalFormatting>
  <conditionalFormatting sqref="E185">
    <cfRule type="expression" dxfId="25" priority="42">
      <formula>+ISBLANK($E$183)</formula>
    </cfRule>
  </conditionalFormatting>
  <conditionalFormatting sqref="E187">
    <cfRule type="expression" dxfId="24" priority="9">
      <formula>+AND(ISBLANK($E$177),ISBLANK($E$180),ISBLANK($E$183))</formula>
    </cfRule>
  </conditionalFormatting>
  <conditionalFormatting sqref="E188">
    <cfRule type="expression" dxfId="23" priority="40">
      <formula>+AND(ISBLANK($E$112),ISBLANK($E$113),ISBLANK($E$114),ISBLANK($E$115),ISBLANK($E$116))</formula>
    </cfRule>
  </conditionalFormatting>
  <conditionalFormatting sqref="E101:F102">
    <cfRule type="cellIs" dxfId="22" priority="17" operator="equal">
      <formula>0</formula>
    </cfRule>
  </conditionalFormatting>
  <conditionalFormatting sqref="F43">
    <cfRule type="expression" dxfId="21" priority="34">
      <formula>+AND(ISBLANK($F$44:$F$47))</formula>
    </cfRule>
  </conditionalFormatting>
  <conditionalFormatting sqref="F48">
    <cfRule type="expression" dxfId="20" priority="33">
      <formula>+AND(ISBLANK($F$49:$F$50))</formula>
    </cfRule>
  </conditionalFormatting>
  <conditionalFormatting sqref="F51">
    <cfRule type="expression" dxfId="19" priority="32">
      <formula>+AND(ISBLANK($F$52:$F$53))</formula>
    </cfRule>
  </conditionalFormatting>
  <conditionalFormatting sqref="F54">
    <cfRule type="expression" dxfId="18" priority="31">
      <formula>+AND(ISBLANK($F$55:$F$57))</formula>
    </cfRule>
  </conditionalFormatting>
  <conditionalFormatting sqref="F58">
    <cfRule type="expression" dxfId="17" priority="1">
      <formula>+ISBLANK($F$112)</formula>
    </cfRule>
  </conditionalFormatting>
  <conditionalFormatting sqref="F59">
    <cfRule type="expression" dxfId="16" priority="30">
      <formula>+AND(ISBLANK($F$60:$F$62))</formula>
    </cfRule>
  </conditionalFormatting>
  <conditionalFormatting sqref="F68">
    <cfRule type="expression" dxfId="15" priority="24">
      <formula>+AND(ISBLANK($F$44:$F$47),ISBLANK($F$49:$F$50),ISBLANK($F$52:$F$53),ISBLANK($F$55:$F$57),ISBLANK($F$60:$F$66))</formula>
    </cfRule>
  </conditionalFormatting>
  <conditionalFormatting sqref="F93">
    <cfRule type="expression" dxfId="14" priority="28">
      <formula>+AND(ISBLANK($F$94:$F$95))</formula>
    </cfRule>
  </conditionalFormatting>
  <conditionalFormatting sqref="F96">
    <cfRule type="expression" dxfId="13" priority="19">
      <formula>+AND(ISBLANK($F$44:$F$47),ISBLANK($F$49:$F$50),ISBLANK($F$52:$F$53),ISBLANK($F$55:$F$57),ISBLANK($F$60:$F$66),ISBLANK($F$94:$F$95))</formula>
    </cfRule>
  </conditionalFormatting>
  <conditionalFormatting sqref="F99">
    <cfRule type="expression" dxfId="12" priority="21">
      <formula>+AND(ISBLANK($F$55:$F$56),ISBLANK($F$35))</formula>
    </cfRule>
  </conditionalFormatting>
  <conditionalFormatting sqref="F100">
    <cfRule type="expression" dxfId="11" priority="18">
      <formula>+AND(ISBLANK($F$97),$F$99&gt;=0)</formula>
    </cfRule>
  </conditionalFormatting>
  <conditionalFormatting sqref="F117">
    <cfRule type="expression" dxfId="10" priority="27">
      <formula>+AND(ISBLANK($F$112:$F$116))</formula>
    </cfRule>
  </conditionalFormatting>
  <conditionalFormatting sqref="F119">
    <cfRule type="expression" dxfId="9" priority="15">
      <formula>+AND(ISBLANK($F$112:$F$116))</formula>
    </cfRule>
  </conditionalFormatting>
  <conditionalFormatting sqref="F159">
    <cfRule type="expression" dxfId="8" priority="13">
      <formula>+AND(ISBLANK($F$149),ISBLANK($F$152),ISBLANK($F$155:$F$156))</formula>
    </cfRule>
  </conditionalFormatting>
  <conditionalFormatting sqref="F163">
    <cfRule type="expression" dxfId="7" priority="43">
      <formula>+ISBLANK($F$161)</formula>
    </cfRule>
  </conditionalFormatting>
  <conditionalFormatting sqref="F165">
    <cfRule type="expression" dxfId="6" priority="6">
      <formula>+AND(ISBLANK($F$149),ISBLANK($F$152),ISBLANK($F$155:$F$156),ISBLANK($F$161))</formula>
    </cfRule>
  </conditionalFormatting>
  <conditionalFormatting sqref="F166">
    <cfRule type="expression" dxfId="5" priority="4">
      <formula>+ISBLANK($F$97)</formula>
    </cfRule>
  </conditionalFormatting>
  <conditionalFormatting sqref="F181">
    <cfRule type="expression" dxfId="4" priority="11">
      <formula>+AND(ISBLANK($F$177),ISBLANK($F$180))</formula>
    </cfRule>
  </conditionalFormatting>
  <conditionalFormatting sqref="F185">
    <cfRule type="expression" dxfId="3" priority="41">
      <formula>+ISBLANK($F$183)</formula>
    </cfRule>
  </conditionalFormatting>
  <conditionalFormatting sqref="F187">
    <cfRule type="expression" dxfId="2" priority="8">
      <formula>+AND(ISBLANK($F$177),ISBLANK($F$180),ISBLANK($F$183))</formula>
    </cfRule>
  </conditionalFormatting>
  <conditionalFormatting sqref="F188">
    <cfRule type="expression" dxfId="1" priority="10">
      <formula>+AND(ISBLANK($F$112),ISBLANK($F$113),ISBLANK($F$114),ISBLANK($F$115),ISBLANK($F$116))</formula>
    </cfRule>
  </conditionalFormatting>
  <conditionalFormatting sqref="G21">
    <cfRule type="containsText" dxfId="0" priority="45" operator="containsText" text="Vyplňte, prosím, nejprve záložku Identifikace">
      <formula>NOT(ISERROR(SEARCH("Vyplňte, prosím, nejprve záložku Identifikace",G21)))</formula>
    </cfRule>
  </conditionalFormatting>
  <dataValidations count="6">
    <dataValidation allowBlank="1" showInputMessage="1" showErrorMessage="1" promptTitle="Hodnota musí být minimálně 0" prompt="Hodnota na tomto řádku musí být minimálně 0._x000a_Je vypočtena vzorcem: _x000a_ř. VII.1 - ř. 4.1 - ř. 4.2 _x000a__x000a_a zároveň platí: ř.16 ≤ ř.14. _x000a_" sqref="E99" xr:uid="{DA4D9C19-410A-401E-AE6C-D0C3BBFCB7D1}"/>
    <dataValidation allowBlank="1" showInputMessage="1" showErrorMessage="1" promptTitle="Hodnota musí být minimálně 0" prompt="Hodnota na tomto řádku musí být minimálně 0._x000a_Je vypočtena vzorcem: _x000a_ř. VII.1 - ř. 4.1 - ř. 4.2._x000a_" sqref="F99" xr:uid="{A025CF90-36F4-4D94-8E8F-B596571FE674}"/>
    <dataValidation type="list" allowBlank="1" showInputMessage="1" showErrorMessage="1" sqref="D29:F29" xr:uid="{4704E75A-B9AC-4A71-AAD4-3FC5E60C4547}">
      <formula1>"Prosím vyberte., Formulář A,Formulář B, Formulář C, Formulář D, Formulář E, Formulář F, Formulář G"</formula1>
    </dataValidation>
    <dataValidation type="decimal" operator="lessThanOrEqual" allowBlank="1" showInputMessage="1" showErrorMessage="1" errorTitle="Chybná hodnota" error="V tomto řádku může hodnota menší nebo rovna nule._x000a_Prosím opravte." sqref="F94" xr:uid="{96CD73CD-F9C6-48B3-808B-58CC6ED2717A}">
      <formula1>0</formula1>
    </dataValidation>
    <dataValidation type="decimal" operator="lessThanOrEqual" allowBlank="1" showInputMessage="1" showErrorMessage="1" errorTitle="Chybná hodnota" error="V tomto řádku může hodnota menší nebo rovna nule._x000a_Prosím opravte. _x000a_" sqref="E94 E64:F64" xr:uid="{82B58C5F-EC62-4497-8A70-BDC13FFB8AFB}">
      <formula1>0</formula1>
    </dataValidation>
    <dataValidation allowBlank="1" showInputMessage="1" showErrorMessage="1" errorTitle="Hodnota z  Tab. č. 3" error="Tato hodnota se načítá z řádku č. 4.4 &quot;Pachtovné/nájemné infrastrukturního majektu&quot; v Tabulce č. 3. " promptTitle="Hodnota z ř. 4.4 v Tab. č. 3" prompt="Hodnota v tomto řádku se načte z řádku č. 4. 4 v Tabulce č. 3 níže." sqref="E58:F58" xr:uid="{0F73B59B-5453-4E55-A5B6-D3D01716F25E}"/>
  </dataValidations>
  <hyperlinks>
    <hyperlink ref="G43" location="Vysvětlivky!B21:E21" display="více zde" xr:uid="{8D13E903-6FCE-48CB-B900-B31D4291BC6D}"/>
    <hyperlink ref="G44" location="Vysvětlivky!B22:E22" display="více zde" xr:uid="{BEF02FD0-DD27-4CEA-9D63-1CEF479A87C6}"/>
    <hyperlink ref="G45" location="Vysvětlivky!B23:E23" display="více zde" xr:uid="{C71AAC50-8FCE-4B91-8378-B61C4012A26B}"/>
    <hyperlink ref="G46" location="Vysvětlivky!B24:E24" display="více zde" xr:uid="{C01694B4-5293-4B90-AD53-6EE81A46AFC7}"/>
    <hyperlink ref="G47" location="Vysvětlivky!B25:E25" display="více zde" xr:uid="{C0D571A2-3A48-4580-A9EC-D22E9A86C3F9}"/>
    <hyperlink ref="G48" location="Vysvětlivky!B26:E26" display="více zde" xr:uid="{2AD428E5-C446-4234-8FA5-380C8F397C82}"/>
    <hyperlink ref="G49" location="Vysvětlivky!B27:E27" display="více zde" xr:uid="{D320FFF4-95AB-4784-B3DC-B94012D299CF}"/>
    <hyperlink ref="G50" location="Vysvětlivky!B28:E28" display="více zde" xr:uid="{798A6CD3-30C1-48D0-BE9B-7D892A41C704}"/>
    <hyperlink ref="G51:G58" location="Vysvětlivky!B36:E36" display="více zde" xr:uid="{7975CE67-13B0-4E3A-AC2E-CCD3F6E00BA9}"/>
    <hyperlink ref="G51" location="Vysvětlivky!B29:E29" display="více zde" xr:uid="{DCBD53B9-8411-4F91-9EBB-5DEDC8D4DB38}"/>
    <hyperlink ref="G52" location="Vysvětlivky!B30:E30" display="více zde" xr:uid="{A40EC870-6F2B-470E-995D-7ECFBEF1F0CF}"/>
    <hyperlink ref="G53" location="Vysvětlivky!B31:E31" display="více zde" xr:uid="{B99F786B-4BA6-45A0-8164-89EC4A54F3EA}"/>
    <hyperlink ref="G54" location="Vysvětlivky!B32:E32" display="více zde" xr:uid="{8CE08FDF-DE2F-4472-B024-8E4BD6241B78}"/>
    <hyperlink ref="G55" location="Vysvětlivky!B33:E33" display="více zde" xr:uid="{B2FF2CE7-9E5D-4E10-8625-D6E439E9FBC8}"/>
    <hyperlink ref="G56" location="Vysvětlivky!B34:E34" display="více zde" xr:uid="{EC6527FF-01E0-4D9A-B174-C7455FD3E257}"/>
    <hyperlink ref="G57" location="Vysvětlivky!B35:E35" display="více zde" xr:uid="{4053F6C6-3121-4BE0-B06D-F3A3E10A0785}"/>
    <hyperlink ref="G58" location="Vysvětlivky!B36:E36" display="více zde" xr:uid="{36AC70B2-C302-4353-814C-973AB288FD61}"/>
    <hyperlink ref="G59:G63" location="Vysvětlivky!B36:E36" display="více zde" xr:uid="{98B8D390-CA9B-4D0A-AFE9-E46150A3E4CF}"/>
    <hyperlink ref="G59" location="Vysvětlivky!B37:E37" display="více zde" xr:uid="{81CC6CEA-D2C7-419B-807C-94EC46CD0DA4}"/>
    <hyperlink ref="G60" location="Vysvětlivky!B38:E38" display="více zde" xr:uid="{26F3143B-D3E7-422B-8664-FB0774033886}"/>
    <hyperlink ref="G61" location="Vysvětlivky!B39:E39" display="více zde" xr:uid="{26C9103C-D009-477A-B135-7C218AE017CF}"/>
    <hyperlink ref="G62" location="Vysvětlivky!B40:E40" display="více zde" xr:uid="{B5E4409A-D32F-4B14-A81C-135F7CEFA674}"/>
    <hyperlink ref="G63" location="Vysvětlivky!B41:E41" display="více zde" xr:uid="{201E3BC1-D51D-49B4-A368-452616980256}"/>
    <hyperlink ref="G73" location="Vysvětlivky!B50:E50" display="více zde" xr:uid="{F34905D0-B268-44FF-89FC-4E98A26C8BA7}"/>
    <hyperlink ref="G74" location="Vysvětlivky!B51:E51" display="více zde" xr:uid="{DB1E7AE2-1326-4FF9-AF95-959CE8697470}"/>
    <hyperlink ref="G75" location="Vysvětlivky!B52:E52" display="více zde" xr:uid="{EDC33C11-650B-48D1-A3A6-33A11DCEC7F2}"/>
    <hyperlink ref="G64:G68" location="Vysvětlivky!B36:E36" display="více zde" xr:uid="{783F224E-7003-4D8C-B7D4-E9AEB689EB86}"/>
    <hyperlink ref="G64" location="Vysvětlivky!B42:E42" display="více zde" xr:uid="{17928CB6-EE70-44BD-B471-26680EF992EE}"/>
    <hyperlink ref="G65" location="Vysvětlivky!B43:E43" display="více zde" xr:uid="{5984FF23-5610-4A82-9C3C-DAFB512EF9DF}"/>
    <hyperlink ref="G66" location="Vysvětlivky!B44:E44" display="více zde" xr:uid="{3B412B97-880B-4BA1-9AE4-3A4165CFEEAE}"/>
    <hyperlink ref="G67" location="Vysvětlivky!B45:E45" display="více zde" xr:uid="{0440C700-6FAC-4C3C-982B-38A8B88F6C65}"/>
    <hyperlink ref="G68" location="Vysvětlivky!B46:E46" display="více zde" xr:uid="{37F98A7A-9D5D-4BD5-8B95-56B1B307F149}"/>
    <hyperlink ref="G70" location="Vysvětlivky!B47:E47" display="více zde" xr:uid="{74C3B61C-8F8D-4DD9-B323-2AA67982A623}"/>
    <hyperlink ref="G71:G72" location="Vysvětlivky!B47:E47" display="více zde" xr:uid="{D757EC49-D3D9-4E91-B6C1-93AC9A94835D}"/>
    <hyperlink ref="G71" location="Vysvětlivky!B48:E48" display="více zde" xr:uid="{D18F107E-C460-46C5-BB6B-D2062BDEA686}"/>
    <hyperlink ref="G72" location="Vysvětlivky!B49:E49" display="více zde" xr:uid="{5882A508-B6E9-4584-855C-4DCB97BB4E6E}"/>
    <hyperlink ref="G76:G78" location="Vysvětlivky!B52:E52" display="více zde" xr:uid="{8D18132D-FEDB-44B1-93CB-67BBFFAC8C01}"/>
    <hyperlink ref="G76" location="Vysvětlivky!B53:E53" display="více zde" xr:uid="{CFD63E4F-E6DF-4509-A403-68898FB88BFD}"/>
    <hyperlink ref="G77" location="Vysvětlivky!B54:E54" display="více zde" xr:uid="{83B665F6-2B62-46FE-BD25-22BE39691C8A}"/>
    <hyperlink ref="G78" location="Vysvětlivky!B55:E55" display="více zde" xr:uid="{A32AC11C-7414-4F1F-AD25-328B42500056}"/>
    <hyperlink ref="G92" location="Vysvětlivky!B61:E61" display="více zde" xr:uid="{604A21FA-E397-44D9-9D67-3A296A75DC23}"/>
    <hyperlink ref="G93" location="Vysvětlivky!B62:E62" display="více zde" xr:uid="{AF8E5CE3-E1B9-4ACC-9CF7-3F903EA3DF45}"/>
    <hyperlink ref="G94" location="Vysvětlivky!B63:E63" display="více zde" xr:uid="{35D9C83C-DFAF-49B5-9985-F5E21B44A2EA}"/>
    <hyperlink ref="G95" location="Vysvětlivky!B64:E64" display="více zde" xr:uid="{9044A146-BF11-4A9A-AAE6-3FFAC779C3B8}"/>
    <hyperlink ref="G96" location="Vysvětlivky!B65:E65" display="více zde" xr:uid="{250D5F82-88BA-44CA-B218-B78CB42423C3}"/>
    <hyperlink ref="G97" location="Vysvětlivky!B66:E66" display="více zde" xr:uid="{EB8C7B5B-B319-4CC0-B7EA-305D1434CE86}"/>
    <hyperlink ref="G98" location="Vysvětlivky!B67:E67" display="více zde" xr:uid="{B97CAC45-4551-4391-BB9F-21D43A5A246D}"/>
    <hyperlink ref="G99" location="Vysvětlivky!B68:E68" display="více zde" xr:uid="{383D41FB-C4FC-4C6F-A478-3754249FFAEC}"/>
    <hyperlink ref="G100" location="Vysvětlivky!B69:E69" display="více zde" xr:uid="{820B048A-9C41-4190-BF90-906D983C5E1F}"/>
    <hyperlink ref="G101" location="Vysvětlivky!B70:E70" display="více zde" xr:uid="{92FACE04-1078-449A-B61C-6EB4DE1CADD1}"/>
    <hyperlink ref="G102:G105" location="Vysvětlivky!B70:E70" display="více zde" xr:uid="{7CB3E821-3C72-4018-8F33-167ADB511423}"/>
    <hyperlink ref="G102" location="Vysvětlivky!B71:E71" display="více zde" xr:uid="{D84D7F30-7E6C-4D51-B5EA-388A3942C3C5}"/>
    <hyperlink ref="G103" location="Vysvětlivky!B72:E72" display="více zde" xr:uid="{6E51B77A-284D-4137-8A81-10F463104C60}"/>
    <hyperlink ref="G104" location="Vysvětlivky!B73:E73" display="více zde" xr:uid="{432893D3-00D4-42B2-AC60-A2E8DEF00618}"/>
    <hyperlink ref="G105" location="Vysvětlivky!B74:E74" display="více zde" xr:uid="{766EB19D-19F6-4437-BB53-888D20C1938B}"/>
    <hyperlink ref="G112" location="Vysvětlivky!B83:E83" display="více zde" xr:uid="{31F861BE-8E87-4EB7-8EF4-7B93908AC248}"/>
    <hyperlink ref="G113" location="Vysvětlivky!B84:E84" display="více zde" xr:uid="{0E81EE0B-3B20-485D-A092-F1B1EA1E39CC}"/>
    <hyperlink ref="G114" location="Vysvětlivky!B85:E85" display="více zde" xr:uid="{DAB56AE3-2551-4601-AE48-722FBACE9F7C}"/>
    <hyperlink ref="G115" location="Vysvětlivky!B86:E86" display="více zde" xr:uid="{EFE2BDC3-F3AA-4648-A3F7-69BA65BC388E}"/>
    <hyperlink ref="G116" location="Vysvětlivky!B87:E87" display="více zde" xr:uid="{727BC9E5-7B44-40F1-8A1A-AA4E82D4BEB2}"/>
    <hyperlink ref="G117" location="Vysvětlivky!B88:E88" display="více zde" xr:uid="{90A79BAF-4A81-4359-BB0D-FEEC96325F74}"/>
    <hyperlink ref="G118" location="Vysvětlivky!B89:E89" display="více zde" xr:uid="{C9877530-1D91-42B7-8633-E4FD82F1DD73}"/>
    <hyperlink ref="G119" location="Vysvětlivky!B90:E90" display="více zde" xr:uid="{2B4A3390-22B6-45C2-A945-BBBC6F804D46}"/>
    <hyperlink ref="G120:G121" location="Vysvětlivky!B90:E90" display="více zde" xr:uid="{91B4AE2A-12DB-4966-AF62-02BDEABA8A63}"/>
    <hyperlink ref="G120" location="Vysvětlivky!B91:E91" display="více zde" xr:uid="{DEBE19FD-7373-4D9D-BEDC-2B91537EA51F}"/>
    <hyperlink ref="G121" location="Vysvětlivky!B92:E92" display="více zde" xr:uid="{E83E8247-C604-4CAA-B27B-098D0CB4F177}"/>
    <hyperlink ref="G131" location="Vysvětlivky!B97:E97" display="více zde" xr:uid="{D30C5649-C89A-429E-A0D5-8108721BE4CE}"/>
    <hyperlink ref="G132" location="Vysvětlivky!B98:E98" display="více zde" xr:uid="{786BAB66-1E33-4BF6-BEE3-422554CB3144}"/>
    <hyperlink ref="G133" location="Vysvětlivky!B99:E99" display="více zde" xr:uid="{D887DC9B-F7A3-4750-9D82-CB81BB41984E}"/>
    <hyperlink ref="G134" location="Vysvětlivky!B100:E100" display="více zde" xr:uid="{65780C1B-0606-4BF9-94FE-389089552E07}"/>
    <hyperlink ref="G135:G138" location="Vysvětlivky!B100:E100" display="více zde" xr:uid="{AC1C798C-3D4A-4189-B3E7-D69AA87A0C32}"/>
    <hyperlink ref="G135" location="Vysvětlivky!B101:E101" display="více zde" xr:uid="{E9426F82-5568-44E6-B6C2-3E4ADCEB4EB1}"/>
    <hyperlink ref="G136" location="Vysvětlivky!B102:E102" display="více zde" xr:uid="{18F4FFB4-58AD-4172-AEE5-C81641BCC4FE}"/>
    <hyperlink ref="G137" location="Vysvětlivky!B103:E103" display="více zde" xr:uid="{8AC67B91-E4E1-4E7C-961C-CB6BBC922478}"/>
    <hyperlink ref="G138" location="Vysvětlivky!B104:E104" display="více zde" xr:uid="{089D5BDF-DA77-4C35-94B6-2F05E87678A6}"/>
    <hyperlink ref="G149" location="Vysvětlivky!B108:E108" display="více zde" xr:uid="{71BF19E0-4FF6-427C-810F-8D18CF414C00}"/>
    <hyperlink ref="G150" location="Vysvětlivky!B109:E109" display="více zde" xr:uid="{3562F40B-296B-45A2-B19A-738426CC199B}"/>
    <hyperlink ref="G151" location="Vysvětlivky!B110:E110" display="více zde" xr:uid="{F3CA2F63-FA96-476E-AF49-07B293E47EBA}"/>
    <hyperlink ref="G152:G159" location="Vysvětlivky!B110:E110" display="více zde" xr:uid="{C70966B2-83FE-483B-B3E5-A2271F10F51A}"/>
    <hyperlink ref="G152" location="Vysvětlivky!B111:E111" display="více zde" xr:uid="{FEB0B988-5FAF-40F4-A2AF-0EB1F1C3F1CD}"/>
    <hyperlink ref="G153" location="Vysvětlivky!B112:E112" display="více zde" xr:uid="{DE581ADC-BA26-48B1-B386-CD2F2027951E}"/>
    <hyperlink ref="G154" location="Vysvětlivky!B113:E113" display="více zde" xr:uid="{CEE18EDF-6743-49EE-9A4E-E0A6D5CE5FA0}"/>
    <hyperlink ref="G155" location="Vysvětlivky!B114:E114" display="více zde" xr:uid="{9AD377B1-4FE7-4B32-B635-79B9EC495BBB}"/>
    <hyperlink ref="G156" location="Vysvětlivky!B115:E115" display="více zde" xr:uid="{605BF0E2-63C2-45D4-A5C3-268D41AFE0C8}"/>
    <hyperlink ref="G157" location="Vysvětlivky!B116:E116" display="více zde" xr:uid="{65F2DBFB-6894-435C-A170-150F5D69F479}"/>
    <hyperlink ref="G158" location="Vysvětlivky!B117:E117" display="více zde" xr:uid="{AA3572EE-CB40-4339-B9B7-6E3BC29B3B9B}"/>
    <hyperlink ref="G159" location="Vysvětlivky!B118:E118" display="více zde" xr:uid="{C3AA5E77-6043-4C4E-AEDD-0FC3C40B24A3}"/>
    <hyperlink ref="G161" location="Vysvětlivky!B119:E119" display="více zde" xr:uid="{0A74390F-0B8C-473C-B8E0-63D6D82F13C0}"/>
    <hyperlink ref="G162:G163" location="Vysvětlivky!B119:E119" display="více zde" xr:uid="{4F40B3C0-FE27-4CDE-8ABA-2A0185B91716}"/>
    <hyperlink ref="G162" location="Vysvětlivky!B120:E120" display="více zde" xr:uid="{A3994C6F-C1D5-438F-B376-941FEB9B9065}"/>
    <hyperlink ref="G163" location="Vysvětlivky!B121:E121" display="více zde" xr:uid="{2133735D-520F-4C87-A390-AF5C647AB3E6}"/>
    <hyperlink ref="G165" location="Vysvětlivky!B122:E122" display="více zde" xr:uid="{4BCFDC93-903B-4B60-80C6-99F93B35AE94}"/>
    <hyperlink ref="G166" location="Vysvětlivky!B123:E123" display="více zde" xr:uid="{A076D584-8FCB-467C-A125-2900E189D233}"/>
    <hyperlink ref="G177" location="Vysvětlivky!B127:E127" display="více zde" xr:uid="{5717FBBA-0C89-4FCD-A2C0-6A9C032355F5}"/>
    <hyperlink ref="G178:G181" location="Vysvětlivky!B127:E127" display="více zde" xr:uid="{BCE28494-7BAB-4294-9A9C-599B82B3D473}"/>
    <hyperlink ref="G178" location="Vysvětlivky!B128:E128" display="více zde" xr:uid="{117BBDDF-0CE7-4941-8B98-2B2262798E73}"/>
    <hyperlink ref="G179" location="Vysvětlivky!B129:E129" display="více zde" xr:uid="{84899AB0-5C6C-4A66-99F7-A31E1289D19B}"/>
    <hyperlink ref="G180" location="Vysvětlivky!B130:E130" display="více zde" xr:uid="{3E0B91F4-8441-44E6-AF00-5EF410542673}"/>
    <hyperlink ref="G181" location="Vysvětlivky!B131:E131" display="více zde" xr:uid="{B8BC2E39-C2F7-47A5-888E-95870F5868C8}"/>
    <hyperlink ref="G183" location="Vysvětlivky!B132:E132" display="více zde" xr:uid="{645238F9-9942-4252-B63F-E5F6D53B72DE}"/>
    <hyperlink ref="G184:G185" location="Vysvětlivky!B132:E132" display="více zde" xr:uid="{FF160194-FF2C-49ED-9871-61884929FF55}"/>
    <hyperlink ref="G184" location="Vysvětlivky!B133:E133" display="více zde" xr:uid="{93511323-7336-41AB-9F43-5EF5F79CE4B7}"/>
    <hyperlink ref="G185" location="Vysvětlivky!B134:E134" display="více zde" xr:uid="{D7C35FC1-FE31-471C-ACB2-7E2422E50BD9}"/>
    <hyperlink ref="G187" location="Vysvětlivky!B135:E135" display="více zde" xr:uid="{5DF8927B-8021-4B27-B998-59A8B42C1939}"/>
    <hyperlink ref="G188" location="Vysvětlivky!B136:E136" display="více zde" xr:uid="{FDEEA538-A982-443E-8AB6-F54A54915794}"/>
    <hyperlink ref="G23" location="Vysvětlivky!B8:E8" display="více zde" xr:uid="{A4988830-5BD3-42D3-856E-4B01ECA22A67}"/>
    <hyperlink ref="G24" location="Vysvětlivky!B8:E8" display="více zde" xr:uid="{5BCFCC4C-3763-4768-AE3E-28D140C5E9E1}"/>
    <hyperlink ref="G25" location="Vysvětlivky!B9:E9" display="více zde" xr:uid="{BDE90147-0481-42EA-9D9A-E65B7743A8DB}"/>
    <hyperlink ref="G26" location="Vysvětlivky!B9:E9" display="více zde" xr:uid="{684B2E67-B721-4BD9-9753-9463FF0DF985}"/>
    <hyperlink ref="G27" location="Vysvětlivky!B10:E10" display="více zde" xr:uid="{D47976D6-5870-4AEB-B350-02C87AA522C0}"/>
    <hyperlink ref="G28" location="Vysvětlivky!B10:E10" display="více zde" xr:uid="{36569E24-7699-4AB4-B2F3-4013BEFC7EC5}"/>
    <hyperlink ref="G29" location="Vysvětlivky!B11:E11" display="více zde" xr:uid="{F845BC08-3D2C-4781-8385-C634AA08E654}"/>
    <hyperlink ref="G30" location="Vysvětlivky!B12:E12" display="více zde" xr:uid="{2E90CBDE-B23B-49C4-AA17-013CB932FE8C}"/>
    <hyperlink ref="G33" location="Vysvětlivky!B13:E13" display="více zde" xr:uid="{5CF6D2B8-B005-4194-A6AA-1F9EDEB3D370}"/>
    <hyperlink ref="G34:G36" location="Vysvětlivky!B13:E13" display="více zde" xr:uid="{75F552AA-9631-4E3D-A8FC-15AB6FA3ED8A}"/>
    <hyperlink ref="G34" location="Vysvětlivky!B14:E14" display="více zde" xr:uid="{4C24AE19-39E3-4056-8731-9464E53B9D76}"/>
    <hyperlink ref="G35" location="Vysvětlivky!B15:E15" display="více zde" xr:uid="{9F172A0E-A69F-4A1E-B233-F9DC1C4EEDC6}"/>
    <hyperlink ref="G36" location="Vysvětlivky!B17:E17" display="více zde" xr:uid="{05115A53-3847-428E-9D5A-01889471C439}"/>
  </hyperlinks>
  <pageMargins left="0.7" right="0.7" top="0.78740157499999996" bottom="0.78740157499999996"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uzivatel</dc:creator>
  <cp:lastModifiedBy>uzivatel</cp:lastModifiedBy>
  <dcterms:created xsi:type="dcterms:W3CDTF">2023-06-13T17:41:17Z</dcterms:created>
  <dcterms:modified xsi:type="dcterms:W3CDTF">2023-06-13T17:47:42Z</dcterms:modified>
</cp:coreProperties>
</file>